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5600" yWindow="280" windowWidth="37320" windowHeight="25060" tabRatio="500"/>
  </bookViews>
  <sheets>
    <sheet name="Synergy Impact" sheetId="1" r:id="rId1"/>
    <sheet name="Hi_Lo_Fallacy_for CHTR and TWC" sheetId="2" r:id="rId2"/>
  </sheets>
  <definedNames>
    <definedName name="_xlnm.Print_Area" localSheetId="1">'Hi_Lo_Fallacy_for CHTR and TWC'!$A$1:$F$39</definedName>
    <definedName name="_xlnm.Print_Area" localSheetId="0">'Synergy Impact'!$A$1:$K$31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2" l="1"/>
  <c r="F5" i="2"/>
  <c r="B32" i="2"/>
  <c r="B26" i="2"/>
  <c r="B31" i="2"/>
  <c r="B33" i="2"/>
  <c r="B34" i="2"/>
  <c r="B35" i="2"/>
  <c r="B9" i="2"/>
  <c r="B36" i="2"/>
  <c r="E6" i="1"/>
  <c r="B13" i="1"/>
  <c r="J5" i="1"/>
  <c r="K5" i="1"/>
  <c r="B26" i="1"/>
  <c r="B16" i="1"/>
  <c r="C33" i="1"/>
  <c r="B10" i="1"/>
  <c r="C10" i="1"/>
  <c r="C9" i="1"/>
  <c r="D10" i="1"/>
  <c r="D11" i="1"/>
  <c r="B23" i="2"/>
  <c r="C9" i="2"/>
  <c r="C5" i="2"/>
  <c r="C10" i="2"/>
  <c r="B5" i="2"/>
  <c r="B10" i="2"/>
  <c r="B20" i="2"/>
  <c r="B21" i="2"/>
  <c r="B19" i="2"/>
  <c r="B22" i="2"/>
  <c r="B25" i="2"/>
  <c r="B27" i="2"/>
  <c r="C14" i="2"/>
  <c r="B14" i="2"/>
  <c r="C7" i="2"/>
  <c r="C8" i="2"/>
  <c r="B7" i="2"/>
  <c r="B8" i="2"/>
  <c r="K6" i="1"/>
  <c r="C21" i="1"/>
  <c r="F6" i="1"/>
  <c r="F21" i="1"/>
  <c r="C22" i="1"/>
  <c r="F22" i="1"/>
  <c r="C20" i="1"/>
  <c r="F20" i="1"/>
  <c r="B21" i="1"/>
  <c r="F5" i="1"/>
  <c r="E21" i="1"/>
  <c r="B22" i="1"/>
  <c r="E22" i="1"/>
  <c r="B20" i="1"/>
  <c r="E20" i="1"/>
  <c r="C28" i="1"/>
  <c r="B28" i="1"/>
  <c r="C27" i="1"/>
  <c r="B27" i="1"/>
  <c r="C26" i="1"/>
  <c r="J6" i="1"/>
  <c r="C13" i="1"/>
  <c r="C11" i="1"/>
  <c r="B11" i="1"/>
  <c r="E5" i="1"/>
</calcChain>
</file>

<file path=xl/comments1.xml><?xml version="1.0" encoding="utf-8"?>
<comments xmlns="http://schemas.openxmlformats.org/spreadsheetml/2006/main">
  <authors>
    <author>David Trainer</author>
  </authors>
  <commentList>
    <comment ref="C10" authorId="0">
      <text>
        <r>
          <rPr>
            <b/>
            <sz val="9"/>
            <color indexed="81"/>
            <rFont val="Arial"/>
            <family val="2"/>
          </rPr>
          <t>David Trainer:</t>
        </r>
        <r>
          <rPr>
            <sz val="9"/>
            <color indexed="81"/>
            <rFont val="Arial"/>
            <family val="2"/>
          </rPr>
          <t xml:space="preserve">
0.5409 Shares of CHTR for each share of TWC
 Plus $100/share  </t>
        </r>
      </text>
    </comment>
  </commentList>
</comments>
</file>

<file path=xl/comments2.xml><?xml version="1.0" encoding="utf-8"?>
<comments xmlns="http://schemas.openxmlformats.org/spreadsheetml/2006/main">
  <authors>
    <author>David Trainer</author>
  </authors>
  <commentList>
    <comment ref="A32" authorId="0">
      <text>
        <r>
          <rPr>
            <b/>
            <sz val="9"/>
            <color indexed="81"/>
            <rFont val="Arial"/>
            <family val="2"/>
          </rPr>
          <t>Includes equity value of acquisition plus debt and other liabilities detailed below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<sst xmlns="http://schemas.openxmlformats.org/spreadsheetml/2006/main" count="78" uniqueCount="69">
  <si>
    <t xml:space="preserve">Charter Comminications (CHTR) </t>
  </si>
  <si>
    <t>Time Warner</t>
  </si>
  <si>
    <t>Closing Prices</t>
  </si>
  <si>
    <t>Market Values</t>
  </si>
  <si>
    <t>Deal Terms</t>
  </si>
  <si>
    <t>Shares of CHTR for each share of TWC</t>
  </si>
  <si>
    <t>Target Value for TWC</t>
  </si>
  <si>
    <t>Stock Portion of Deal</t>
  </si>
  <si>
    <t>Total</t>
  </si>
  <si>
    <t>per Share</t>
  </si>
  <si>
    <t>Cash Portion of deal</t>
  </si>
  <si>
    <t>CHTR</t>
  </si>
  <si>
    <t>TWC</t>
  </si>
  <si>
    <t>Implied Synergy Value</t>
  </si>
  <si>
    <t>Comcast Expected Synergies</t>
  </si>
  <si>
    <t>http://www.cnbc.com/id/101413235</t>
  </si>
  <si>
    <t>Synergy Scenarions</t>
  </si>
  <si>
    <t xml:space="preserve"> Plus $100/share </t>
  </si>
  <si>
    <t>Key Details</t>
  </si>
  <si>
    <t>Shares outstanding (millions) Pre Deal</t>
  </si>
  <si>
    <t>Post Deal (combined Shares</t>
  </si>
  <si>
    <t>Ownership (post deal)</t>
  </si>
  <si>
    <t>Market value impact</t>
  </si>
  <si>
    <t>Per Share Impact</t>
  </si>
  <si>
    <t>% Impact</t>
  </si>
  <si>
    <t>Low P/E</t>
  </si>
  <si>
    <t>High Buys Low:</t>
  </si>
  <si>
    <t>Price</t>
  </si>
  <si>
    <t xml:space="preserve"> Value of Purchase</t>
  </si>
  <si>
    <t>Earnings</t>
  </si>
  <si>
    <t>Earnings Per Share</t>
  </si>
  <si>
    <t>P/E</t>
  </si>
  <si>
    <t>Shares</t>
  </si>
  <si>
    <t>NOPAT</t>
  </si>
  <si>
    <t>ROIC</t>
  </si>
  <si>
    <t>Incremental NOPAT</t>
  </si>
  <si>
    <t>Market Cap</t>
  </si>
  <si>
    <t>Buyer</t>
  </si>
  <si>
    <t>Seller</t>
  </si>
  <si>
    <t>Avg Invested Capital</t>
  </si>
  <si>
    <t>Combined Earnings</t>
  </si>
  <si>
    <t>EPS</t>
  </si>
  <si>
    <t>New P/E</t>
  </si>
  <si>
    <t>Stock Price Post Merger</t>
  </si>
  <si>
    <t>New Shares Out</t>
  </si>
  <si>
    <t>Combined NOPAT</t>
  </si>
  <si>
    <t>Post Merger Avg Invested Capital</t>
  </si>
  <si>
    <t>New ROIC</t>
  </si>
  <si>
    <t>Incremental ROIC on Purchase/Acquisition</t>
  </si>
  <si>
    <t>Combined Entity Stats</t>
  </si>
  <si>
    <t>WACC</t>
  </si>
  <si>
    <t>ROIC - WACC</t>
  </si>
  <si>
    <t>Per Share</t>
  </si>
  <si>
    <t>Economic Profit ($mm)</t>
  </si>
  <si>
    <t>Proprietary &amp; Confidential property of New Constructs, LLC</t>
  </si>
  <si>
    <t>Copyright New Constructs, LLC 2003 through the present date. All rights reserved.</t>
  </si>
  <si>
    <t>High P/E (not really)</t>
  </si>
  <si>
    <t>Net Discontinued Operations Asset (Liability)</t>
  </si>
  <si>
    <t>Net Deferred Tax Liability</t>
  </si>
  <si>
    <t>Net Deferred Compensation Asset (Liability)</t>
  </si>
  <si>
    <t>Fair Value of Unconsolidated Subsidiary Assets (non-operating)</t>
  </si>
  <si>
    <t>Fair Value of Total Debt</t>
  </si>
  <si>
    <t>Fair Value of Preferred Capital</t>
  </si>
  <si>
    <t>Fair Value of Minority Interests</t>
  </si>
  <si>
    <t>Value of Outstanding ESO After Tax</t>
  </si>
  <si>
    <t>Pensions Net Funded Status</t>
  </si>
  <si>
    <t xml:space="preserve">Invested Capital </t>
  </si>
  <si>
    <t>$ in millions except per share amounts</t>
  </si>
  <si>
    <t>Excess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</si>
</sst>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$$-409]#,##0.00_);\([$$-409]#,##0.00\)"/>
    <numFmt numFmtId="167" formatCode="[$$-409]#,##0_);\([$$-409]#,##0\)"/>
    <numFmt numFmtId="168" formatCode="0.0%"/>
    <numFmt numFmtId="169" formatCode="0.0000%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u/>
      <sz val="11"/>
      <color theme="1"/>
      <name val="Arial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1"/>
      <color rgb="FF0000FF"/>
      <name val="Arial"/>
    </font>
    <font>
      <b/>
      <strike/>
      <sz val="11"/>
      <color theme="1"/>
      <name val="Arial"/>
    </font>
    <font>
      <strike/>
      <sz val="11"/>
      <color theme="1"/>
      <name val="Arial"/>
    </font>
    <font>
      <b/>
      <sz val="12"/>
      <color theme="1"/>
      <name val="Arial"/>
    </font>
    <font>
      <sz val="8"/>
      <name val="Arial"/>
      <family val="2"/>
    </font>
    <font>
      <i/>
      <sz val="11"/>
      <color theme="1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6" fontId="0" fillId="0" borderId="0" xfId="0" applyNumberFormat="1"/>
    <xf numFmtId="167" fontId="0" fillId="0" borderId="0" xfId="0" applyNumberFormat="1"/>
    <xf numFmtId="43" fontId="0" fillId="0" borderId="0" xfId="0" applyNumberFormat="1"/>
    <xf numFmtId="6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9" fontId="0" fillId="0" borderId="0" xfId="2" applyFont="1"/>
    <xf numFmtId="9" fontId="0" fillId="0" borderId="0" xfId="0" applyNumberFormat="1"/>
    <xf numFmtId="169" fontId="0" fillId="0" borderId="0" xfId="0" applyNumberFormat="1"/>
    <xf numFmtId="0" fontId="8" fillId="0" borderId="0" xfId="0" applyFont="1"/>
    <xf numFmtId="164" fontId="8" fillId="0" borderId="0" xfId="1" applyNumberFormat="1" applyFont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4" xfId="0" applyBorder="1"/>
    <xf numFmtId="6" fontId="8" fillId="0" borderId="3" xfId="0" applyNumberFormat="1" applyFont="1" applyBorder="1"/>
    <xf numFmtId="6" fontId="8" fillId="0" borderId="0" xfId="0" applyNumberFormat="1" applyFont="1"/>
    <xf numFmtId="0" fontId="0" fillId="0" borderId="7" xfId="0" applyBorder="1"/>
    <xf numFmtId="6" fontId="0" fillId="0" borderId="8" xfId="0" applyNumberFormat="1" applyBorder="1"/>
    <xf numFmtId="6" fontId="0" fillId="0" borderId="3" xfId="0" applyNumberFormat="1" applyBorder="1"/>
    <xf numFmtId="6" fontId="8" fillId="0" borderId="9" xfId="0" applyNumberFormat="1" applyFont="1" applyBorder="1"/>
    <xf numFmtId="0" fontId="0" fillId="0" borderId="10" xfId="0" applyBorder="1"/>
    <xf numFmtId="165" fontId="0" fillId="0" borderId="11" xfId="1" applyNumberFormat="1" applyFont="1" applyBorder="1"/>
    <xf numFmtId="6" fontId="0" fillId="0" borderId="9" xfId="0" applyNumberFormat="1" applyBorder="1"/>
    <xf numFmtId="0" fontId="2" fillId="0" borderId="7" xfId="0" applyFont="1" applyBorder="1"/>
    <xf numFmtId="8" fontId="2" fillId="0" borderId="9" xfId="0" applyNumberFormat="1" applyFont="1" applyBorder="1"/>
    <xf numFmtId="8" fontId="2" fillId="0" borderId="0" xfId="0" applyNumberFormat="1" applyFont="1"/>
    <xf numFmtId="164" fontId="0" fillId="0" borderId="9" xfId="1" applyNumberFormat="1" applyFont="1" applyBorder="1"/>
    <xf numFmtId="164" fontId="8" fillId="0" borderId="9" xfId="1" applyNumberFormat="1" applyFont="1" applyBorder="1"/>
    <xf numFmtId="6" fontId="0" fillId="0" borderId="12" xfId="0" applyNumberFormat="1" applyBorder="1"/>
    <xf numFmtId="6" fontId="8" fillId="0" borderId="5" xfId="0" applyNumberFormat="1" applyFont="1" applyBorder="1"/>
    <xf numFmtId="6" fontId="8" fillId="0" borderId="8" xfId="0" applyNumberFormat="1" applyFont="1" applyBorder="1"/>
    <xf numFmtId="9" fontId="0" fillId="0" borderId="12" xfId="2" applyFont="1" applyBorder="1"/>
    <xf numFmtId="0" fontId="8" fillId="0" borderId="9" xfId="0" applyFont="1" applyBorder="1"/>
    <xf numFmtId="0" fontId="2" fillId="0" borderId="6" xfId="0" applyFont="1" applyBorder="1"/>
    <xf numFmtId="168" fontId="0" fillId="0" borderId="11" xfId="2" applyNumberFormat="1" applyFont="1" applyBorder="1"/>
    <xf numFmtId="0" fontId="9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6" fontId="10" fillId="0" borderId="8" xfId="0" applyNumberFormat="1" applyFont="1" applyBorder="1"/>
    <xf numFmtId="0" fontId="10" fillId="0" borderId="10" xfId="0" applyFont="1" applyBorder="1"/>
    <xf numFmtId="165" fontId="10" fillId="0" borderId="11" xfId="1" applyNumberFormat="1" applyFont="1" applyBorder="1"/>
    <xf numFmtId="0" fontId="2" fillId="0" borderId="6" xfId="0" applyFont="1" applyBorder="1" applyAlignment="1"/>
    <xf numFmtId="0" fontId="0" fillId="0" borderId="6" xfId="0" applyBorder="1"/>
    <xf numFmtId="8" fontId="0" fillId="0" borderId="0" xfId="0" applyNumberFormat="1"/>
    <xf numFmtId="168" fontId="0" fillId="0" borderId="6" xfId="2" applyNumberFormat="1" applyFont="1" applyBorder="1"/>
    <xf numFmtId="168" fontId="0" fillId="0" borderId="12" xfId="2" applyNumberFormat="1" applyFont="1" applyBorder="1"/>
    <xf numFmtId="0" fontId="0" fillId="0" borderId="3" xfId="0" applyFill="1" applyBorder="1"/>
    <xf numFmtId="10" fontId="0" fillId="0" borderId="3" xfId="2" applyNumberFormat="1" applyFont="1" applyBorder="1"/>
    <xf numFmtId="0" fontId="0" fillId="0" borderId="9" xfId="0" applyFill="1" applyBorder="1"/>
    <xf numFmtId="8" fontId="0" fillId="0" borderId="9" xfId="0" applyNumberFormat="1" applyBorder="1"/>
    <xf numFmtId="0" fontId="0" fillId="0" borderId="12" xfId="0" applyFill="1" applyBorder="1"/>
    <xf numFmtId="8" fontId="0" fillId="0" borderId="12" xfId="0" applyNumberFormat="1" applyBorder="1"/>
    <xf numFmtId="10" fontId="0" fillId="0" borderId="0" xfId="2" applyNumberFormat="1" applyFont="1"/>
    <xf numFmtId="167" fontId="8" fillId="0" borderId="0" xfId="0" applyNumberFormat="1" applyFont="1"/>
    <xf numFmtId="6" fontId="11" fillId="0" borderId="3" xfId="0" applyNumberFormat="1" applyFont="1" applyBorder="1"/>
    <xf numFmtId="0" fontId="13" fillId="0" borderId="0" xfId="0" applyFont="1"/>
    <xf numFmtId="6" fontId="8" fillId="0" borderId="4" xfId="0" applyNumberFormat="1" applyFont="1" applyBorder="1"/>
    <xf numFmtId="6" fontId="8" fillId="0" borderId="7" xfId="0" applyNumberFormat="1" applyFont="1" applyBorder="1"/>
    <xf numFmtId="168" fontId="0" fillId="0" borderId="10" xfId="2" applyNumberFormat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/>
    <xf numFmtId="8" fontId="10" fillId="0" borderId="0" xfId="0" applyNumberFormat="1" applyFont="1"/>
  </cellXfs>
  <cellStyles count="6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ewconstructs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ewconstructs.com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837474</xdr:colOff>
      <xdr:row>0</xdr:row>
      <xdr:rowOff>952500</xdr:rowOff>
    </xdr:to>
    <xdr:pic>
      <xdr:nvPicPr>
        <xdr:cNvPr id="3" name="Picture 2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896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619760</xdr:colOff>
      <xdr:row>0</xdr:row>
      <xdr:rowOff>952500</xdr:rowOff>
    </xdr:to>
    <xdr:pic>
      <xdr:nvPicPr>
        <xdr:cNvPr id="3" name="Picture 2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896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3"/>
  <sheetViews>
    <sheetView tabSelected="1" showRuler="0" zoomScale="175" zoomScaleNormal="175" zoomScalePageLayoutView="175" workbookViewId="0">
      <selection activeCell="A3" sqref="A3"/>
    </sheetView>
  </sheetViews>
  <sheetFormatPr baseColWidth="10" defaultRowHeight="13" x14ac:dyDescent="0"/>
  <cols>
    <col min="1" max="1" width="25.5703125" bestFit="1" customWidth="1"/>
    <col min="2" max="2" width="10.7109375" customWidth="1"/>
    <col min="3" max="3" width="8.7109375" customWidth="1"/>
    <col min="4" max="4" width="5" customWidth="1"/>
    <col min="5" max="5" width="8.5703125" customWidth="1"/>
    <col min="6" max="6" width="7.140625" customWidth="1"/>
    <col min="7" max="7" width="3.85546875" customWidth="1"/>
    <col min="8" max="8" width="16.7109375" customWidth="1"/>
    <col min="9" max="9" width="4" customWidth="1"/>
    <col min="10" max="10" width="12.140625" customWidth="1"/>
  </cols>
  <sheetData>
    <row r="1" spans="1:11" ht="77" customHeight="1"/>
    <row r="2" spans="1:11">
      <c r="A2" t="s">
        <v>67</v>
      </c>
    </row>
    <row r="3" spans="1:11" ht="39">
      <c r="B3" s="70" t="s">
        <v>2</v>
      </c>
      <c r="C3" s="70"/>
      <c r="D3" s="6"/>
      <c r="E3" s="70" t="s">
        <v>3</v>
      </c>
      <c r="F3" s="70"/>
      <c r="G3" s="7"/>
      <c r="H3" s="15" t="s">
        <v>19</v>
      </c>
      <c r="I3" s="2"/>
      <c r="J3" s="15" t="s">
        <v>20</v>
      </c>
      <c r="K3" s="15" t="s">
        <v>21</v>
      </c>
    </row>
    <row r="4" spans="1:11">
      <c r="B4" s="8">
        <v>42146</v>
      </c>
      <c r="C4" s="8">
        <v>42150</v>
      </c>
      <c r="D4" s="9"/>
      <c r="E4" s="8">
        <v>42146</v>
      </c>
      <c r="F4" s="8">
        <v>42150</v>
      </c>
      <c r="G4" s="1"/>
    </row>
    <row r="5" spans="1:11">
      <c r="A5" t="s">
        <v>0</v>
      </c>
      <c r="B5" s="19">
        <v>175.57</v>
      </c>
      <c r="C5" s="19">
        <v>179.78</v>
      </c>
      <c r="E5" s="5">
        <f>+B5*H5</f>
        <v>19681.396999999997</v>
      </c>
      <c r="F5" s="5">
        <f>+C5*H5</f>
        <v>20153.338</v>
      </c>
      <c r="H5" s="20">
        <v>112.1</v>
      </c>
      <c r="J5" s="12">
        <f>+H5+E9*H6</f>
        <v>264.90425000000005</v>
      </c>
      <c r="K5" s="16">
        <f>+H5/J5</f>
        <v>0.42317176866735801</v>
      </c>
    </row>
    <row r="6" spans="1:11">
      <c r="A6" t="s">
        <v>1</v>
      </c>
      <c r="B6" s="19">
        <v>171.15</v>
      </c>
      <c r="C6" s="19">
        <v>183.56</v>
      </c>
      <c r="E6" s="5">
        <f>+B6*H6</f>
        <v>48349.875</v>
      </c>
      <c r="F6" s="5">
        <f>+C6*H6</f>
        <v>51855.7</v>
      </c>
      <c r="H6" s="20">
        <v>282.5</v>
      </c>
      <c r="J6" s="12">
        <f>H6*E9+H5</f>
        <v>264.90425000000005</v>
      </c>
      <c r="K6" s="17">
        <f>1-K5</f>
        <v>0.57682823133264205</v>
      </c>
    </row>
    <row r="8" spans="1:11">
      <c r="A8" s="6" t="s">
        <v>4</v>
      </c>
      <c r="B8" s="7" t="s">
        <v>8</v>
      </c>
      <c r="C8" s="7" t="s">
        <v>9</v>
      </c>
      <c r="E8" s="6" t="s">
        <v>18</v>
      </c>
    </row>
    <row r="9" spans="1:11">
      <c r="A9" t="s">
        <v>6</v>
      </c>
      <c r="B9" s="10">
        <v>55330</v>
      </c>
      <c r="C9" s="10">
        <f>+B9/H6</f>
        <v>195.85840707964601</v>
      </c>
      <c r="E9" s="19">
        <v>0.54090000000000005</v>
      </c>
      <c r="F9" t="s">
        <v>5</v>
      </c>
    </row>
    <row r="10" spans="1:11">
      <c r="A10" s="3" t="s">
        <v>7</v>
      </c>
      <c r="B10" s="10">
        <f>0.5409*B5*H6</f>
        <v>26827.842172500004</v>
      </c>
      <c r="C10" s="10">
        <f>0.5409*B5</f>
        <v>94.965813000000011</v>
      </c>
      <c r="D10" s="16">
        <f>C10/C9</f>
        <v>0.48486973020965124</v>
      </c>
      <c r="E10" t="s">
        <v>17</v>
      </c>
    </row>
    <row r="11" spans="1:11">
      <c r="A11" s="3" t="s">
        <v>10</v>
      </c>
      <c r="B11" s="10">
        <f>+B9-B10</f>
        <v>28502.157827499996</v>
      </c>
      <c r="C11" s="10">
        <f>+C9-C10</f>
        <v>100.892594079646</v>
      </c>
      <c r="D11" s="16">
        <f>1-D10</f>
        <v>0.51513026979034882</v>
      </c>
    </row>
    <row r="12" spans="1:11">
      <c r="A12" s="3"/>
      <c r="B12" s="10"/>
      <c r="C12" s="10"/>
    </row>
    <row r="13" spans="1:11">
      <c r="A13" s="14" t="s">
        <v>13</v>
      </c>
      <c r="B13" s="10">
        <f>B9-E6</f>
        <v>6980.125</v>
      </c>
      <c r="C13" s="10">
        <f>C9-B6</f>
        <v>24.708407079646008</v>
      </c>
      <c r="E13" s="10"/>
    </row>
    <row r="14" spans="1:11">
      <c r="A14" s="14"/>
      <c r="B14" s="10"/>
      <c r="C14" s="10"/>
    </row>
    <row r="15" spans="1:11">
      <c r="A15" s="6" t="s">
        <v>14</v>
      </c>
      <c r="B15" s="10">
        <v>1500</v>
      </c>
      <c r="C15" s="10"/>
    </row>
    <row r="16" spans="1:11">
      <c r="A16" t="s">
        <v>15</v>
      </c>
      <c r="B16" s="10">
        <f>B15-B13</f>
        <v>-5480.125</v>
      </c>
      <c r="C16" s="10"/>
    </row>
    <row r="18" spans="1:6">
      <c r="B18" s="6" t="s">
        <v>22</v>
      </c>
      <c r="C18" s="5"/>
      <c r="E18" s="6" t="s">
        <v>24</v>
      </c>
    </row>
    <row r="19" spans="1:6">
      <c r="A19" s="6" t="s">
        <v>16</v>
      </c>
      <c r="B19" t="s">
        <v>11</v>
      </c>
      <c r="C19" s="13" t="s">
        <v>12</v>
      </c>
      <c r="E19" t="s">
        <v>12</v>
      </c>
      <c r="F19" s="13" t="s">
        <v>11</v>
      </c>
    </row>
    <row r="20" spans="1:6">
      <c r="A20" s="64">
        <v>0</v>
      </c>
      <c r="B20" s="11">
        <f>(A20-$B$13)*$K$5</f>
        <v>-2953.7918417692422</v>
      </c>
      <c r="C20" s="11">
        <f>(A20-$B$13)*$K$6</f>
        <v>-4026.3331582307583</v>
      </c>
      <c r="E20" s="16">
        <f>B20/$F$5</f>
        <v>-0.14656588609635002</v>
      </c>
      <c r="F20" s="16">
        <f>C20/$F$6</f>
        <v>-7.7644948544340522E-2</v>
      </c>
    </row>
    <row r="21" spans="1:6">
      <c r="A21" s="64">
        <v>1500</v>
      </c>
      <c r="B21" s="11">
        <f t="shared" ref="B21:B22" si="0">(A21-$B$13)*$K$5</f>
        <v>-2319.0341887682052</v>
      </c>
      <c r="C21" s="11">
        <f t="shared" ref="C21:C22" si="1">(A21-$B$13)*$K$6</f>
        <v>-3161.0908112317952</v>
      </c>
      <c r="E21" s="16">
        <f t="shared" ref="E21:E22" si="2">B21/$F$5</f>
        <v>-0.11506948321752979</v>
      </c>
      <c r="F21" s="16">
        <f t="shared" ref="F21:F22" si="3">C21/$F$6</f>
        <v>-6.0959370160499141E-2</v>
      </c>
    </row>
    <row r="22" spans="1:6">
      <c r="A22" s="64">
        <v>3000</v>
      </c>
      <c r="B22" s="11">
        <f t="shared" si="0"/>
        <v>-1684.2765357671683</v>
      </c>
      <c r="C22" s="11">
        <f t="shared" si="1"/>
        <v>-2295.8484642328322</v>
      </c>
      <c r="E22" s="16">
        <f t="shared" si="2"/>
        <v>-8.3573080338709568E-2</v>
      </c>
      <c r="F22" s="16">
        <f t="shared" si="3"/>
        <v>-4.4273791776657773E-2</v>
      </c>
    </row>
    <row r="24" spans="1:6">
      <c r="B24" s="6" t="s">
        <v>23</v>
      </c>
      <c r="C24" s="5"/>
    </row>
    <row r="25" spans="1:6">
      <c r="B25" t="s">
        <v>11</v>
      </c>
      <c r="C25" s="13" t="s">
        <v>12</v>
      </c>
    </row>
    <row r="26" spans="1:6">
      <c r="A26" s="64">
        <v>0</v>
      </c>
      <c r="B26" s="11">
        <f>(A26-$B$13)*$K$5/$H$5</f>
        <v>-26.349615002401805</v>
      </c>
      <c r="C26" s="11">
        <f>(A26-$B$13)*$K$6/$H$6</f>
        <v>-14.252506754799144</v>
      </c>
      <c r="E26" s="16"/>
    </row>
    <row r="27" spans="1:6">
      <c r="A27" s="64">
        <v>1500</v>
      </c>
      <c r="B27" s="11">
        <f t="shared" ref="B27:B28" si="4">(A27-$B$13)*$K$5/$H$5</f>
        <v>-20.687191692847506</v>
      </c>
      <c r="C27" s="11">
        <f t="shared" ref="C27:C28" si="5">(A27-$B$13)*$K$6/$H$6</f>
        <v>-11.189701986661222</v>
      </c>
      <c r="E27" s="16"/>
    </row>
    <row r="28" spans="1:6">
      <c r="A28" s="64">
        <v>3000</v>
      </c>
      <c r="B28" s="11">
        <f t="shared" si="4"/>
        <v>-15.024768383293205</v>
      </c>
      <c r="C28" s="11">
        <f t="shared" si="5"/>
        <v>-8.1268972185233004</v>
      </c>
      <c r="E28" s="16"/>
    </row>
    <row r="29" spans="1:6">
      <c r="A29" s="64"/>
      <c r="B29" s="11"/>
      <c r="C29" s="11"/>
      <c r="E29" s="16"/>
    </row>
    <row r="30" spans="1:6">
      <c r="A30" s="66" t="s">
        <v>54</v>
      </c>
      <c r="E30" s="18"/>
    </row>
    <row r="31" spans="1:6">
      <c r="A31" t="s">
        <v>55</v>
      </c>
    </row>
    <row r="32" spans="1:6">
      <c r="B32">
        <v>10</v>
      </c>
    </row>
    <row r="33" spans="2:3">
      <c r="B33">
        <v>1000</v>
      </c>
      <c r="C33" s="63">
        <f>+B32/B33</f>
        <v>0.01</v>
      </c>
    </row>
  </sheetData>
  <mergeCells count="2">
    <mergeCell ref="B3:C3"/>
    <mergeCell ref="E3:F3"/>
  </mergeCells>
  <phoneticPr fontId="12" type="noConversion"/>
  <printOptions horizontalCentered="1"/>
  <pageMargins left="0.25" right="0.25" top="0.5" bottom="0.5" header="0.25" footer="0.25"/>
  <pageSetup scale="92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6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showRuler="0" topLeftCell="A4" zoomScale="150" zoomScaleNormal="150" zoomScalePageLayoutView="150" workbookViewId="0">
      <selection activeCell="E28" sqref="E28"/>
    </sheetView>
  </sheetViews>
  <sheetFormatPr baseColWidth="10" defaultRowHeight="13" x14ac:dyDescent="0"/>
  <cols>
    <col min="1" max="1" width="28" customWidth="1"/>
    <col min="2" max="2" width="17.85546875" bestFit="1" customWidth="1"/>
    <col min="3" max="3" width="12.7109375" customWidth="1"/>
    <col min="4" max="4" width="1.5703125" customWidth="1"/>
    <col min="5" max="5" width="14.28515625" bestFit="1" customWidth="1"/>
    <col min="6" max="6" width="7.28515625" bestFit="1" customWidth="1"/>
    <col min="7" max="7" width="15.140625" customWidth="1"/>
    <col min="8" max="8" width="14.140625" customWidth="1"/>
    <col min="9" max="9" width="12.5703125" customWidth="1"/>
    <col min="10" max="10" width="45.28515625" bestFit="1" customWidth="1"/>
  </cols>
  <sheetData>
    <row r="1" spans="1:6" ht="77" customHeight="1"/>
    <row r="2" spans="1:6">
      <c r="B2" s="6" t="s">
        <v>37</v>
      </c>
      <c r="C2" s="6" t="s">
        <v>38</v>
      </c>
    </row>
    <row r="3" spans="1:6">
      <c r="B3" s="6" t="s">
        <v>11</v>
      </c>
      <c r="C3" s="6" t="s">
        <v>12</v>
      </c>
    </row>
    <row r="4" spans="1:6">
      <c r="B4" s="44" t="s">
        <v>56</v>
      </c>
      <c r="C4" s="21" t="s">
        <v>25</v>
      </c>
      <c r="D4" s="6"/>
      <c r="E4" s="22" t="s">
        <v>26</v>
      </c>
      <c r="F4" s="23"/>
    </row>
    <row r="5" spans="1:6">
      <c r="A5" s="24" t="s">
        <v>27</v>
      </c>
      <c r="B5" s="43">
        <f>'Synergy Impact'!B5</f>
        <v>175.57</v>
      </c>
      <c r="C5" s="25">
        <f>'Synergy Impact'!B6</f>
        <v>171.15</v>
      </c>
      <c r="D5" s="26"/>
      <c r="E5" s="27" t="s">
        <v>28</v>
      </c>
      <c r="F5" s="28">
        <f>'Synergy Impact'!B9</f>
        <v>55330</v>
      </c>
    </row>
    <row r="6" spans="1:6">
      <c r="A6" s="27" t="s">
        <v>29</v>
      </c>
      <c r="B6" s="30">
        <v>-227</v>
      </c>
      <c r="C6" s="30">
        <v>1990</v>
      </c>
      <c r="D6" s="26"/>
      <c r="E6" s="31"/>
      <c r="F6" s="32"/>
    </row>
    <row r="7" spans="1:6" s="6" customFormat="1">
      <c r="A7" s="34" t="s">
        <v>30</v>
      </c>
      <c r="B7" s="35">
        <f>+B6/B9</f>
        <v>-2.0249776984834971</v>
      </c>
      <c r="C7" s="35">
        <f>+C6/C9</f>
        <v>7.0442477876106198</v>
      </c>
      <c r="D7" s="36"/>
    </row>
    <row r="8" spans="1:6">
      <c r="A8" s="27" t="s">
        <v>31</v>
      </c>
      <c r="B8" s="37">
        <f>+B5/B7</f>
        <v>-86.70218942731276</v>
      </c>
      <c r="C8" s="37">
        <f>+C5/C7</f>
        <v>24.296419597989949</v>
      </c>
      <c r="D8" s="4"/>
      <c r="E8" s="46"/>
      <c r="F8" s="47"/>
    </row>
    <row r="9" spans="1:6">
      <c r="A9" s="27" t="s">
        <v>32</v>
      </c>
      <c r="B9" s="38">
        <f>'Synergy Impact'!H5</f>
        <v>112.1</v>
      </c>
      <c r="C9" s="38">
        <f>'Synergy Impact'!H6</f>
        <v>282.5</v>
      </c>
      <c r="D9" s="20"/>
      <c r="E9" s="48"/>
      <c r="F9" s="49"/>
    </row>
    <row r="10" spans="1:6">
      <c r="A10" s="31" t="s">
        <v>36</v>
      </c>
      <c r="B10" s="39">
        <f>+B9*B5</f>
        <v>19681.396999999997</v>
      </c>
      <c r="C10" s="39">
        <f>+C9*C5</f>
        <v>48349.875</v>
      </c>
      <c r="D10" s="13"/>
      <c r="E10" s="50"/>
      <c r="F10" s="51"/>
    </row>
    <row r="11" spans="1:6">
      <c r="B11" s="24"/>
      <c r="C11" s="23"/>
    </row>
    <row r="12" spans="1:6">
      <c r="A12" s="24" t="s">
        <v>33</v>
      </c>
      <c r="B12" s="67">
        <v>571.79999999999995</v>
      </c>
      <c r="C12" s="40">
        <v>3189.23</v>
      </c>
    </row>
    <row r="13" spans="1:6">
      <c r="A13" s="27" t="s">
        <v>39</v>
      </c>
      <c r="B13" s="68">
        <v>19279.23</v>
      </c>
      <c r="C13" s="41">
        <v>55423.6</v>
      </c>
    </row>
    <row r="14" spans="1:6">
      <c r="A14" s="31" t="s">
        <v>34</v>
      </c>
      <c r="B14" s="69">
        <f>+B12/B13</f>
        <v>2.9658860856994807E-2</v>
      </c>
      <c r="C14" s="45">
        <f>+C12/C13</f>
        <v>5.7542815695840764E-2</v>
      </c>
    </row>
    <row r="15" spans="1:6">
      <c r="A15" s="31" t="s">
        <v>50</v>
      </c>
      <c r="B15" s="55">
        <v>5.3999999999999999E-2</v>
      </c>
      <c r="C15" s="55">
        <v>5.7000000000000002E-2</v>
      </c>
    </row>
    <row r="18" spans="1:11">
      <c r="B18" s="52" t="s">
        <v>49</v>
      </c>
    </row>
    <row r="19" spans="1:11">
      <c r="A19" t="s">
        <v>43</v>
      </c>
      <c r="B19" s="29">
        <f>+'Synergy Impact'!C5</f>
        <v>179.78</v>
      </c>
    </row>
    <row r="20" spans="1:11">
      <c r="A20" t="s">
        <v>40</v>
      </c>
      <c r="B20" s="33">
        <f>+C6+B6</f>
        <v>1763</v>
      </c>
    </row>
    <row r="21" spans="1:11">
      <c r="A21" t="s">
        <v>41</v>
      </c>
      <c r="B21" s="35">
        <f>+B20/B23</f>
        <v>6.6552348631628204</v>
      </c>
      <c r="K21" s="54"/>
    </row>
    <row r="22" spans="1:11">
      <c r="A22" t="s">
        <v>42</v>
      </c>
      <c r="B22" s="37">
        <f>+B19/B21</f>
        <v>27.013321647759508</v>
      </c>
    </row>
    <row r="23" spans="1:11">
      <c r="A23" t="s">
        <v>44</v>
      </c>
      <c r="B23" s="37">
        <f>'Synergy Impact'!J5</f>
        <v>264.90425000000005</v>
      </c>
    </row>
    <row r="24" spans="1:11">
      <c r="B24" s="53"/>
    </row>
    <row r="25" spans="1:11">
      <c r="A25" t="s">
        <v>45</v>
      </c>
      <c r="B25" s="29">
        <f>+C12+B12</f>
        <v>3761.0299999999997</v>
      </c>
    </row>
    <row r="26" spans="1:11">
      <c r="A26" t="s">
        <v>46</v>
      </c>
      <c r="B26" s="33">
        <f>+B13+F5+42000</f>
        <v>116609.23</v>
      </c>
    </row>
    <row r="27" spans="1:11">
      <c r="A27" t="s">
        <v>47</v>
      </c>
      <c r="B27" s="42">
        <f>+B25/B26</f>
        <v>3.2253278749889695E-2</v>
      </c>
    </row>
    <row r="30" spans="1:11">
      <c r="A30" s="71" t="s">
        <v>48</v>
      </c>
      <c r="B30" s="72"/>
    </row>
    <row r="31" spans="1:11" ht="15">
      <c r="A31" s="24" t="s">
        <v>35</v>
      </c>
      <c r="B31" s="65">
        <f>C12</f>
        <v>3189.23</v>
      </c>
    </row>
    <row r="32" spans="1:11">
      <c r="A32" s="27" t="s">
        <v>66</v>
      </c>
      <c r="B32" s="33">
        <f>F5-B51</f>
        <v>96560.11</v>
      </c>
    </row>
    <row r="33" spans="1:6">
      <c r="A33" s="31" t="s">
        <v>34</v>
      </c>
      <c r="B33" s="56">
        <f>+B31/B32</f>
        <v>3.3028442076132682E-2</v>
      </c>
    </row>
    <row r="34" spans="1:6">
      <c r="A34" s="57" t="s">
        <v>51</v>
      </c>
      <c r="B34" s="58">
        <f>B33-B15</f>
        <v>-2.0971557923867318E-2</v>
      </c>
    </row>
    <row r="35" spans="1:6">
      <c r="A35" s="59" t="s">
        <v>53</v>
      </c>
      <c r="B35" s="60">
        <f>B34*B32</f>
        <v>-2025.0159399999998</v>
      </c>
    </row>
    <row r="36" spans="1:6">
      <c r="A36" s="61" t="s">
        <v>52</v>
      </c>
      <c r="B36" s="62">
        <f>B35/B9</f>
        <v>-18.064370561998214</v>
      </c>
      <c r="C36" s="54"/>
      <c r="F36" s="54"/>
    </row>
    <row r="38" spans="1:6">
      <c r="A38" s="66" t="s">
        <v>54</v>
      </c>
      <c r="B38" s="54"/>
    </row>
    <row r="39" spans="1:6">
      <c r="A39" t="s">
        <v>55</v>
      </c>
    </row>
    <row r="41" spans="1:6">
      <c r="A41" t="s">
        <v>68</v>
      </c>
      <c r="B41" s="54">
        <v>0</v>
      </c>
    </row>
    <row r="42" spans="1:6">
      <c r="A42" t="s">
        <v>57</v>
      </c>
      <c r="B42" s="54">
        <v>0</v>
      </c>
    </row>
    <row r="43" spans="1:6">
      <c r="A43" t="s">
        <v>58</v>
      </c>
      <c r="B43" s="54">
        <v>-12291</v>
      </c>
    </row>
    <row r="44" spans="1:6">
      <c r="A44" t="s">
        <v>59</v>
      </c>
      <c r="B44" s="54">
        <v>0</v>
      </c>
    </row>
    <row r="45" spans="1:6">
      <c r="A45" t="s">
        <v>60</v>
      </c>
      <c r="B45" s="54">
        <v>0</v>
      </c>
    </row>
    <row r="46" spans="1:6">
      <c r="A46" t="s">
        <v>61</v>
      </c>
      <c r="B46" s="54">
        <v>-28839.11</v>
      </c>
    </row>
    <row r="47" spans="1:6">
      <c r="A47" t="s">
        <v>62</v>
      </c>
      <c r="B47" s="54">
        <v>0</v>
      </c>
    </row>
    <row r="48" spans="1:6">
      <c r="A48" s="73" t="s">
        <v>63</v>
      </c>
      <c r="B48" s="74">
        <v>-4</v>
      </c>
    </row>
    <row r="49" spans="1:2">
      <c r="A49" s="73" t="s">
        <v>64</v>
      </c>
      <c r="B49" s="74">
        <v>-233.65</v>
      </c>
    </row>
    <row r="50" spans="1:2">
      <c r="A50" t="s">
        <v>65</v>
      </c>
      <c r="B50" s="54">
        <v>-100</v>
      </c>
    </row>
    <row r="51" spans="1:2">
      <c r="B51" s="54">
        <f>SUM(B41:B47,B50)</f>
        <v>-41230.11</v>
      </c>
    </row>
  </sheetData>
  <mergeCells count="1">
    <mergeCell ref="A30:B30"/>
  </mergeCells>
  <phoneticPr fontId="12" type="noConversion"/>
  <pageMargins left="0.25" right="0.25" top="0.75" bottom="0.75" header="0.25" footer="0.25"/>
  <pageSetup scale="86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Synergy Impact</vt:lpstr>
      <vt:lpstr>Hi_Lo_Fallacy_for CHTR and TWC</vt:lpstr>
    </vt:vector>
  </TitlesOfParts>
  <Company>New Constructs,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Trainer</dc:creator>
  <cp:lastModifiedBy>David Trainer</cp:lastModifiedBy>
  <cp:lastPrinted>2015-05-27T21:34:30Z</cp:lastPrinted>
  <dcterms:created xsi:type="dcterms:W3CDTF">2015-05-27T17:01:52Z</dcterms:created>
  <dcterms:modified xsi:type="dcterms:W3CDTF">2015-06-08T16:39:32Z</dcterms:modified>
</cp:coreProperties>
</file>