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36100" windowHeight="21400" tabRatio="500"/>
  </bookViews>
  <sheets>
    <sheet name="Takeover Scenario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F10" i="1"/>
  <c r="G4" i="1"/>
  <c r="G5" i="1"/>
  <c r="G6" i="1"/>
  <c r="G10" i="1"/>
  <c r="H10" i="1"/>
  <c r="J10" i="1"/>
  <c r="I39" i="1"/>
  <c r="H39" i="1"/>
  <c r="E16" i="1"/>
  <c r="F16" i="1"/>
  <c r="G11" i="1"/>
  <c r="G12" i="1"/>
  <c r="G16" i="1"/>
  <c r="H16" i="1"/>
  <c r="J16" i="1"/>
  <c r="I38" i="1"/>
  <c r="H38" i="1"/>
  <c r="E4" i="1"/>
  <c r="F4" i="1"/>
  <c r="H4" i="1"/>
  <c r="J4" i="1"/>
  <c r="I37" i="1"/>
  <c r="H37" i="1"/>
  <c r="D11" i="1"/>
  <c r="E11" i="1"/>
  <c r="F11" i="1"/>
  <c r="H11" i="1"/>
  <c r="I11" i="1"/>
  <c r="J11" i="1"/>
  <c r="I32" i="1"/>
  <c r="H32" i="1"/>
  <c r="D17" i="1"/>
  <c r="E17" i="1"/>
  <c r="F17" i="1"/>
  <c r="G17" i="1"/>
  <c r="H17" i="1"/>
  <c r="I17" i="1"/>
  <c r="J17" i="1"/>
  <c r="I31" i="1"/>
  <c r="H31" i="1"/>
  <c r="D5" i="1"/>
  <c r="E5" i="1"/>
  <c r="F5" i="1"/>
  <c r="H5" i="1"/>
  <c r="I5" i="1"/>
  <c r="J5" i="1"/>
  <c r="I30" i="1"/>
  <c r="H30" i="1"/>
  <c r="E12" i="1"/>
  <c r="F12" i="1"/>
  <c r="H12" i="1"/>
  <c r="I12" i="1"/>
  <c r="J12" i="1"/>
  <c r="I25" i="1"/>
  <c r="H25" i="1"/>
  <c r="E18" i="1"/>
  <c r="F18" i="1"/>
  <c r="G18" i="1"/>
  <c r="H18" i="1"/>
  <c r="I18" i="1"/>
  <c r="J18" i="1"/>
  <c r="I24" i="1"/>
  <c r="H24" i="1"/>
  <c r="E6" i="1"/>
  <c r="F6" i="1"/>
  <c r="H6" i="1"/>
  <c r="I6" i="1"/>
  <c r="J6" i="1"/>
  <c r="I23" i="1"/>
  <c r="H23" i="1"/>
  <c r="F15" i="1"/>
  <c r="F9" i="1"/>
  <c r="F3" i="1"/>
</calcChain>
</file>

<file path=xl/sharedStrings.xml><?xml version="1.0" encoding="utf-8"?>
<sst xmlns="http://schemas.openxmlformats.org/spreadsheetml/2006/main" count="70" uniqueCount="46">
  <si>
    <t>Current ROIC for ORCL</t>
  </si>
  <si>
    <t>NOPAT Margin</t>
  </si>
  <si>
    <t>NOPAT $</t>
  </si>
  <si>
    <t>Net Assets/(Liabilities</t>
  </si>
  <si>
    <t>Implied Market Value</t>
  </si>
  <si>
    <t>Shares Out</t>
  </si>
  <si>
    <t>Implied Price Per Share that an acquirer would pay to ensure a 23% ROIC on the acquisition</t>
  </si>
  <si>
    <t>Current Margin</t>
  </si>
  <si>
    <t>Half ORCL Margin</t>
  </si>
  <si>
    <t>ORCL Margin</t>
  </si>
  <si>
    <t>Current WACC for ORCL</t>
  </si>
  <si>
    <t>Market's Expected ROIC for ORCL</t>
  </si>
  <si>
    <t>This column is the most amount that mgmt should pay for the amount of NOPAT they are getting if they want to earn a 23% ROIC</t>
  </si>
  <si>
    <t>Additiona assets Liabilities acquired as when buying the company</t>
  </si>
  <si>
    <t>Implied Market Value of the enterprise given the level of NOPAT you get</t>
  </si>
  <si>
    <t>Assuming best possible margin and no incremental investment or capx required for assimilation of BLKB</t>
  </si>
  <si>
    <t>Implied ROIC</t>
  </si>
  <si>
    <t>Max Price</t>
  </si>
  <si>
    <t>Results of DCF In Year 1</t>
  </si>
  <si>
    <t>Model Inputs</t>
  </si>
  <si>
    <t>All years</t>
  </si>
  <si>
    <t>Values in Millions except per share amounts</t>
  </si>
  <si>
    <t>EY 1</t>
  </si>
  <si>
    <t>Rev Growth</t>
  </si>
  <si>
    <t>NOPBt Margin</t>
  </si>
  <si>
    <t>GAP (Growth Appreciation Period)</t>
  </si>
  <si>
    <t>Cash Tax</t>
  </si>
  <si>
    <t>Total Operating Revenue</t>
  </si>
  <si>
    <t>NWC Change</t>
  </si>
  <si>
    <t>Total Operating Revenue Growth</t>
  </si>
  <si>
    <t>Assuming 50% of best possible margin</t>
  </si>
  <si>
    <t>Fixed Asset Change</t>
  </si>
  <si>
    <t>Excess Cash</t>
  </si>
  <si>
    <t>Net Assets from Discontinued Operations</t>
  </si>
  <si>
    <t>Net Deferred Tax Liability</t>
  </si>
  <si>
    <t>Net Deferred Compensation Assets</t>
  </si>
  <si>
    <t>Fair Value of Unconsolidated Subsidiary Assets (non-operating)</t>
  </si>
  <si>
    <t>Fair Value of Total Debt</t>
  </si>
  <si>
    <t>Fair Value of Preferred Capital</t>
  </si>
  <si>
    <t>Assuming Current Margin remains</t>
  </si>
  <si>
    <t>Fair Value of Minority Interests</t>
  </si>
  <si>
    <t>Value of Outstanding ESO After Tax</t>
  </si>
  <si>
    <t>Pensions Net Funded Status</t>
  </si>
  <si>
    <t>Shareholder Value</t>
  </si>
  <si>
    <t>Shares Outstanding</t>
  </si>
  <si>
    <t>Shareholder Value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</si>
</sst>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FF"/>
      <name val="Calibri"/>
      <scheme val="minor"/>
    </font>
    <font>
      <b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E385B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4" fillId="0" borderId="0" xfId="2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10" fontId="0" fillId="0" borderId="0" xfId="0" applyNumberFormat="1" applyBorder="1"/>
    <xf numFmtId="8" fontId="0" fillId="0" borderId="0" xfId="0" applyNumberFormat="1" applyBorder="1"/>
    <xf numFmtId="43" fontId="0" fillId="0" borderId="0" xfId="1" applyFont="1" applyBorder="1"/>
    <xf numFmtId="0" fontId="0" fillId="0" borderId="0" xfId="0" applyBorder="1"/>
    <xf numFmtId="6" fontId="0" fillId="0" borderId="5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6" xfId="0" applyBorder="1"/>
    <xf numFmtId="10" fontId="0" fillId="0" borderId="7" xfId="0" applyNumberFormat="1" applyBorder="1"/>
    <xf numFmtId="8" fontId="0" fillId="0" borderId="7" xfId="0" applyNumberFormat="1" applyBorder="1"/>
    <xf numFmtId="43" fontId="0" fillId="0" borderId="7" xfId="1" applyFont="1" applyBorder="1"/>
    <xf numFmtId="0" fontId="0" fillId="0" borderId="7" xfId="0" applyBorder="1"/>
    <xf numFmtId="6" fontId="0" fillId="0" borderId="8" xfId="2" applyNumberFormat="1" applyFont="1" applyBorder="1"/>
    <xf numFmtId="0" fontId="0" fillId="0" borderId="0" xfId="0" applyAlignment="1">
      <alignment wrapText="1"/>
    </xf>
    <xf numFmtId="0" fontId="2" fillId="0" borderId="0" xfId="0" applyFont="1"/>
    <xf numFmtId="9" fontId="0" fillId="0" borderId="0" xfId="2" applyFont="1"/>
    <xf numFmtId="6" fontId="0" fillId="0" borderId="0" xfId="0" applyNumberFormat="1"/>
    <xf numFmtId="0" fontId="5" fillId="0" borderId="1" xfId="0" applyFont="1" applyBorder="1"/>
    <xf numFmtId="0" fontId="0" fillId="0" borderId="5" xfId="0" applyBorder="1"/>
    <xf numFmtId="8" fontId="0" fillId="0" borderId="0" xfId="0" applyNumberFormat="1"/>
    <xf numFmtId="10" fontId="0" fillId="0" borderId="0" xfId="0" applyNumberFormat="1" applyFont="1"/>
    <xf numFmtId="10" fontId="0" fillId="0" borderId="0" xfId="0" applyNumberFormat="1"/>
    <xf numFmtId="0" fontId="0" fillId="0" borderId="8" xfId="0" applyBorder="1"/>
    <xf numFmtId="8" fontId="2" fillId="0" borderId="0" xfId="0" applyNumberFormat="1" applyFont="1"/>
    <xf numFmtId="0" fontId="3" fillId="2" borderId="0" xfId="0" applyFont="1" applyFill="1" applyBorder="1" applyAlignment="1">
      <alignment horizontal="center" textRotation="90"/>
    </xf>
    <xf numFmtId="9" fontId="0" fillId="0" borderId="0" xfId="0" applyNumberFormat="1" applyAlignment="1">
      <alignment horizontal="left" indent="2"/>
    </xf>
    <xf numFmtId="0" fontId="0" fillId="0" borderId="0" xfId="0" applyAlignment="1">
      <alignment horizontal="left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F33" sqref="F33"/>
    </sheetView>
  </sheetViews>
  <sheetFormatPr baseColWidth="10" defaultRowHeight="15" x14ac:dyDescent="0"/>
  <cols>
    <col min="1" max="1" width="52.33203125" bestFit="1" customWidth="1"/>
    <col min="3" max="3" width="23.5" bestFit="1" customWidth="1"/>
    <col min="4" max="4" width="13.33203125" customWidth="1"/>
    <col min="5" max="5" width="11.83203125" bestFit="1" customWidth="1"/>
    <col min="6" max="6" width="53.5" customWidth="1"/>
    <col min="7" max="7" width="24.33203125" bestFit="1" customWidth="1"/>
    <col min="8" max="8" width="22.6640625" customWidth="1"/>
    <col min="9" max="9" width="21.6640625" customWidth="1"/>
    <col min="10" max="10" width="20.1640625" bestFit="1" customWidth="1"/>
    <col min="11" max="11" width="52.33203125" bestFit="1" customWidth="1"/>
    <col min="12" max="12" width="13.33203125" customWidth="1"/>
    <col min="14" max="14" width="16.83203125" bestFit="1" customWidth="1"/>
  </cols>
  <sheetData>
    <row r="1" spans="3:12">
      <c r="F1" t="s">
        <v>0</v>
      </c>
    </row>
    <row r="2" spans="3:12">
      <c r="F2" s="1">
        <v>0.23</v>
      </c>
    </row>
    <row r="3" spans="3:12">
      <c r="C3" s="2"/>
      <c r="D3" s="3" t="s">
        <v>1</v>
      </c>
      <c r="E3" s="3" t="s">
        <v>2</v>
      </c>
      <c r="F3" s="3" t="str">
        <f>"Invested Capital That Implies "&amp;F2*100&amp;"% ROIC or Max Amount to Pay"</f>
        <v>Invested Capital That Implies 23% ROIC or Max Amount to Pay</v>
      </c>
      <c r="G3" s="3" t="s">
        <v>3</v>
      </c>
      <c r="H3" s="3" t="s">
        <v>4</v>
      </c>
      <c r="I3" s="4" t="s">
        <v>5</v>
      </c>
      <c r="J3" s="5" t="s">
        <v>6</v>
      </c>
    </row>
    <row r="4" spans="3:12">
      <c r="C4" s="6" t="s">
        <v>7</v>
      </c>
      <c r="D4" s="7">
        <v>6.5000000000000002E-2</v>
      </c>
      <c r="E4" s="8">
        <f>+D4*$B$27</f>
        <v>47.727550000000001</v>
      </c>
      <c r="F4" s="9">
        <f>+E4/$F$2</f>
        <v>207.51108695652172</v>
      </c>
      <c r="G4" s="8">
        <f>+SUM(B29:B38)</f>
        <v>-507.25</v>
      </c>
      <c r="H4" s="9">
        <f>+F4+G4</f>
        <v>-299.73891304347831</v>
      </c>
      <c r="I4" s="10">
        <v>47</v>
      </c>
      <c r="J4" s="11">
        <f>+H4/I4</f>
        <v>-6.3774236817761345</v>
      </c>
      <c r="K4" s="12"/>
      <c r="L4" s="12"/>
    </row>
    <row r="5" spans="3:12">
      <c r="C5" s="6" t="s">
        <v>8</v>
      </c>
      <c r="D5" s="13">
        <f>+D6/2</f>
        <v>0.14050000000000001</v>
      </c>
      <c r="E5" s="8">
        <f>+D5*$B$27</f>
        <v>103.16493500000001</v>
      </c>
      <c r="F5" s="9">
        <f>+E5/$F$2</f>
        <v>448.54319565217395</v>
      </c>
      <c r="G5" s="8">
        <f>+G4</f>
        <v>-507.25</v>
      </c>
      <c r="H5" s="9">
        <f>+F5+G5</f>
        <v>-58.706804347826051</v>
      </c>
      <c r="I5" s="10">
        <f>+I4</f>
        <v>47</v>
      </c>
      <c r="J5" s="11">
        <f>+H5/I5</f>
        <v>-1.249080943570767</v>
      </c>
      <c r="K5" s="12"/>
      <c r="L5" s="12"/>
    </row>
    <row r="6" spans="3:12">
      <c r="C6" s="14" t="s">
        <v>9</v>
      </c>
      <c r="D6" s="15">
        <v>0.28100000000000003</v>
      </c>
      <c r="E6" s="16">
        <f>+D6*$B$27</f>
        <v>206.32987000000003</v>
      </c>
      <c r="F6" s="17">
        <f>+E6/$F$2</f>
        <v>897.0863913043479</v>
      </c>
      <c r="G6" s="16">
        <f>+G5</f>
        <v>-507.25</v>
      </c>
      <c r="H6" s="17">
        <f>+F6+G6</f>
        <v>389.8363913043479</v>
      </c>
      <c r="I6" s="18">
        <f>+I5</f>
        <v>47</v>
      </c>
      <c r="J6" s="19">
        <f>+H6/I6</f>
        <v>8.2943913043478279</v>
      </c>
      <c r="K6" s="12"/>
      <c r="L6" s="12"/>
    </row>
    <row r="7" spans="3:12">
      <c r="F7" t="s">
        <v>10</v>
      </c>
    </row>
    <row r="8" spans="3:12">
      <c r="F8" s="1">
        <v>7.0000000000000007E-2</v>
      </c>
    </row>
    <row r="9" spans="3:12">
      <c r="C9" s="2"/>
      <c r="D9" s="3" t="s">
        <v>1</v>
      </c>
      <c r="E9" s="3" t="s">
        <v>2</v>
      </c>
      <c r="F9" s="3" t="str">
        <f>"Invested Capital That Implies "&amp;F8*100&amp;"% ROIC or Max Amount to Pay"</f>
        <v>Invested Capital That Implies 7% ROIC or Max Amount to Pay</v>
      </c>
      <c r="G9" s="3" t="s">
        <v>3</v>
      </c>
      <c r="H9" s="3" t="s">
        <v>4</v>
      </c>
      <c r="I9" s="4" t="s">
        <v>5</v>
      </c>
      <c r="J9" s="5" t="s">
        <v>6</v>
      </c>
    </row>
    <row r="10" spans="3:12">
      <c r="C10" s="6" t="s">
        <v>7</v>
      </c>
      <c r="D10" s="7">
        <v>6.5000000000000002E-2</v>
      </c>
      <c r="E10" s="8">
        <f>+D10*$B$27</f>
        <v>47.727550000000001</v>
      </c>
      <c r="F10" s="9">
        <f>+E10/F$8</f>
        <v>681.82214285714281</v>
      </c>
      <c r="G10" s="8">
        <f>+G6</f>
        <v>-507.25</v>
      </c>
      <c r="H10" s="9">
        <f>+F10+G10</f>
        <v>174.57214285714281</v>
      </c>
      <c r="I10" s="10">
        <v>47</v>
      </c>
      <c r="J10" s="11">
        <f>+H10/I10</f>
        <v>3.7143009118541022</v>
      </c>
      <c r="K10" s="12"/>
      <c r="L10" s="12"/>
    </row>
    <row r="11" spans="3:12">
      <c r="C11" s="6" t="s">
        <v>8</v>
      </c>
      <c r="D11" s="13">
        <f>+D12/2</f>
        <v>0.14050000000000001</v>
      </c>
      <c r="E11" s="8">
        <f>+D11*$B$27</f>
        <v>103.16493500000001</v>
      </c>
      <c r="F11" s="9">
        <f>+E11/F$8</f>
        <v>1473.7847857142858</v>
      </c>
      <c r="G11" s="8">
        <f>+G10</f>
        <v>-507.25</v>
      </c>
      <c r="H11" s="9">
        <f>+F11+G11</f>
        <v>966.53478571428582</v>
      </c>
      <c r="I11" s="10">
        <f>+I10</f>
        <v>47</v>
      </c>
      <c r="J11" s="11">
        <f>+H11/I11</f>
        <v>20.56456990881459</v>
      </c>
      <c r="K11" s="12"/>
      <c r="L11" s="12"/>
    </row>
    <row r="12" spans="3:12">
      <c r="C12" s="14" t="s">
        <v>9</v>
      </c>
      <c r="D12" s="15">
        <v>0.28100000000000003</v>
      </c>
      <c r="E12" s="16">
        <f>+D12*$B$27</f>
        <v>206.32987000000003</v>
      </c>
      <c r="F12" s="17">
        <f>+E12/F$8</f>
        <v>2947.5695714285716</v>
      </c>
      <c r="G12" s="16">
        <f>+G11</f>
        <v>-507.25</v>
      </c>
      <c r="H12" s="17">
        <f>+F12+G12</f>
        <v>2440.3195714285716</v>
      </c>
      <c r="I12" s="18">
        <f>+I11</f>
        <v>47</v>
      </c>
      <c r="J12" s="19">
        <f>+H12/I12</f>
        <v>51.921693009118549</v>
      </c>
      <c r="K12" s="12"/>
      <c r="L12" s="12"/>
    </row>
    <row r="13" spans="3:12">
      <c r="F13" t="s">
        <v>11</v>
      </c>
    </row>
    <row r="14" spans="3:12">
      <c r="F14" s="1">
        <v>0.19</v>
      </c>
    </row>
    <row r="15" spans="3:12">
      <c r="C15" s="2"/>
      <c r="D15" s="3" t="s">
        <v>1</v>
      </c>
      <c r="E15" s="3" t="s">
        <v>2</v>
      </c>
      <c r="F15" s="3" t="str">
        <f>"Invested Capital That Implies "&amp;F14*100&amp;"% ROIC or Max Amount to Pay"</f>
        <v>Invested Capital That Implies 19% ROIC or Max Amount to Pay</v>
      </c>
      <c r="G15" s="3" t="s">
        <v>3</v>
      </c>
      <c r="H15" s="3" t="s">
        <v>4</v>
      </c>
      <c r="I15" s="4" t="s">
        <v>5</v>
      </c>
      <c r="J15" s="5" t="s">
        <v>6</v>
      </c>
    </row>
    <row r="16" spans="3:12">
      <c r="C16" s="6" t="s">
        <v>7</v>
      </c>
      <c r="D16" s="7">
        <v>6.5000000000000002E-2</v>
      </c>
      <c r="E16" s="8">
        <f>+D16*$B$27</f>
        <v>47.727550000000001</v>
      </c>
      <c r="F16" s="9">
        <f>+E16/F$14</f>
        <v>251.19763157894738</v>
      </c>
      <c r="G16" s="8">
        <f>+G12</f>
        <v>-507.25</v>
      </c>
      <c r="H16" s="9">
        <f>+F16+G16</f>
        <v>-256.05236842105262</v>
      </c>
      <c r="I16" s="10">
        <v>47</v>
      </c>
      <c r="J16" s="11">
        <f>+H16/I16</f>
        <v>-5.4479227323628221</v>
      </c>
      <c r="K16" s="12"/>
      <c r="L16" s="12"/>
    </row>
    <row r="17" spans="1:15">
      <c r="C17" s="6" t="s">
        <v>8</v>
      </c>
      <c r="D17" s="13">
        <f>+D18/2</f>
        <v>0.14050000000000001</v>
      </c>
      <c r="E17" s="8">
        <f>+D17*$B$27</f>
        <v>103.16493500000001</v>
      </c>
      <c r="F17" s="9">
        <f t="shared" ref="F17:F18" si="0">+E17/F$14</f>
        <v>542.97334210526321</v>
      </c>
      <c r="G17" s="8">
        <f>+G16</f>
        <v>-507.25</v>
      </c>
      <c r="H17" s="9">
        <f>+F17+G17</f>
        <v>35.723342105263214</v>
      </c>
      <c r="I17" s="10">
        <f>+I16</f>
        <v>47</v>
      </c>
      <c r="J17" s="11">
        <f>+H17/I17</f>
        <v>0.76007110862262162</v>
      </c>
      <c r="K17" s="12"/>
      <c r="L17" s="12"/>
    </row>
    <row r="18" spans="1:15">
      <c r="C18" s="14" t="s">
        <v>9</v>
      </c>
      <c r="D18" s="15">
        <v>0.28100000000000003</v>
      </c>
      <c r="E18" s="16">
        <f>+D18*$B$27</f>
        <v>206.32987000000003</v>
      </c>
      <c r="F18" s="17">
        <f t="shared" si="0"/>
        <v>1085.9466842105264</v>
      </c>
      <c r="G18" s="16">
        <f>+G17</f>
        <v>-507.25</v>
      </c>
      <c r="H18" s="17">
        <f>+F18+G18</f>
        <v>578.69668421052643</v>
      </c>
      <c r="I18" s="18">
        <f>+I17</f>
        <v>47</v>
      </c>
      <c r="J18" s="19">
        <f>+H18/I18</f>
        <v>12.312695408734605</v>
      </c>
      <c r="K18" s="12"/>
      <c r="L18" s="12"/>
    </row>
    <row r="19" spans="1:15" ht="45">
      <c r="C19" s="20"/>
      <c r="D19" s="20"/>
      <c r="E19" s="20"/>
      <c r="F19" s="20" t="s">
        <v>12</v>
      </c>
      <c r="G19" s="20" t="s">
        <v>13</v>
      </c>
      <c r="H19" s="20" t="s">
        <v>14</v>
      </c>
      <c r="I19" s="20"/>
      <c r="J19" s="20"/>
    </row>
    <row r="21" spans="1:15">
      <c r="G21" s="21" t="s">
        <v>15</v>
      </c>
    </row>
    <row r="22" spans="1:15">
      <c r="H22" t="s">
        <v>16</v>
      </c>
      <c r="I22" t="s">
        <v>17</v>
      </c>
    </row>
    <row r="23" spans="1:15">
      <c r="A23" s="21" t="s">
        <v>18</v>
      </c>
      <c r="H23" s="22">
        <f>+F2</f>
        <v>0.23</v>
      </c>
      <c r="I23" s="23">
        <f>+J6</f>
        <v>8.2943913043478279</v>
      </c>
      <c r="K23" s="21"/>
      <c r="N23" s="24" t="s">
        <v>19</v>
      </c>
      <c r="O23" s="5" t="s">
        <v>20</v>
      </c>
    </row>
    <row r="24" spans="1:15">
      <c r="A24" t="s">
        <v>21</v>
      </c>
      <c r="B24" t="s">
        <v>22</v>
      </c>
      <c r="H24" s="22">
        <f>+F14</f>
        <v>0.19</v>
      </c>
      <c r="I24" s="23">
        <f>+J18</f>
        <v>12.312695408734605</v>
      </c>
      <c r="L24" t="s">
        <v>22</v>
      </c>
      <c r="N24" s="6" t="s">
        <v>23</v>
      </c>
      <c r="O24" s="25">
        <v>0.151</v>
      </c>
    </row>
    <row r="25" spans="1:15">
      <c r="H25" s="22">
        <f>+F8</f>
        <v>7.0000000000000007E-2</v>
      </c>
      <c r="I25" s="23">
        <f>+J12</f>
        <v>51.921693009118549</v>
      </c>
      <c r="N25" s="6" t="s">
        <v>24</v>
      </c>
      <c r="O25" s="25">
        <v>0.35799999999999998</v>
      </c>
    </row>
    <row r="26" spans="1:15">
      <c r="A26" t="s">
        <v>25</v>
      </c>
      <c r="B26">
        <v>1</v>
      </c>
      <c r="L26">
        <v>1</v>
      </c>
      <c r="N26" s="6" t="s">
        <v>26</v>
      </c>
      <c r="O26" s="25">
        <v>0.215</v>
      </c>
    </row>
    <row r="27" spans="1:15">
      <c r="A27" t="s">
        <v>27</v>
      </c>
      <c r="B27" s="26">
        <v>734.27</v>
      </c>
      <c r="L27" s="26">
        <v>734.27</v>
      </c>
      <c r="N27" s="6" t="s">
        <v>28</v>
      </c>
      <c r="O27" s="25">
        <v>0.05</v>
      </c>
    </row>
    <row r="28" spans="1:15">
      <c r="A28" t="s">
        <v>29</v>
      </c>
      <c r="B28" s="27">
        <v>0.151</v>
      </c>
      <c r="G28" s="21" t="s">
        <v>30</v>
      </c>
      <c r="L28" s="28">
        <v>0.151</v>
      </c>
      <c r="N28" s="14" t="s">
        <v>31</v>
      </c>
      <c r="O28" s="29">
        <v>0.65</v>
      </c>
    </row>
    <row r="29" spans="1:15">
      <c r="A29" t="s">
        <v>32</v>
      </c>
      <c r="B29" s="26">
        <v>0</v>
      </c>
      <c r="H29" t="s">
        <v>16</v>
      </c>
      <c r="I29" t="s">
        <v>17</v>
      </c>
      <c r="L29" s="26">
        <v>0</v>
      </c>
    </row>
    <row r="30" spans="1:15">
      <c r="A30" t="s">
        <v>33</v>
      </c>
      <c r="B30" s="26">
        <v>0</v>
      </c>
      <c r="H30" s="22">
        <f>+F2</f>
        <v>0.23</v>
      </c>
      <c r="I30" s="23">
        <f>+J5</f>
        <v>-1.249080943570767</v>
      </c>
      <c r="L30" s="26">
        <v>0</v>
      </c>
    </row>
    <row r="31" spans="1:15">
      <c r="A31" t="s">
        <v>34</v>
      </c>
      <c r="B31" s="26">
        <v>-25.13</v>
      </c>
      <c r="H31" s="22">
        <f>+F14</f>
        <v>0.19</v>
      </c>
      <c r="I31" s="23">
        <f>+J17</f>
        <v>0.76007110862262162</v>
      </c>
      <c r="L31" s="26">
        <v>-25.13</v>
      </c>
    </row>
    <row r="32" spans="1:15">
      <c r="A32" t="s">
        <v>35</v>
      </c>
      <c r="B32" s="26">
        <v>0</v>
      </c>
      <c r="H32" s="22">
        <f>+F8</f>
        <v>7.0000000000000007E-2</v>
      </c>
      <c r="I32" s="23">
        <f>+J11</f>
        <v>20.56456990881459</v>
      </c>
      <c r="L32" s="26">
        <v>0</v>
      </c>
    </row>
    <row r="33" spans="1:12">
      <c r="A33" t="s">
        <v>36</v>
      </c>
      <c r="B33" s="26">
        <v>0</v>
      </c>
      <c r="L33" s="26">
        <v>0</v>
      </c>
    </row>
    <row r="34" spans="1:12">
      <c r="A34" t="s">
        <v>37</v>
      </c>
      <c r="B34" s="26">
        <v>-481.97</v>
      </c>
      <c r="G34" s="26"/>
      <c r="L34" s="26">
        <v>-481.97</v>
      </c>
    </row>
    <row r="35" spans="1:12">
      <c r="A35" t="s">
        <v>38</v>
      </c>
      <c r="B35" s="26">
        <v>0</v>
      </c>
      <c r="G35" s="30" t="s">
        <v>39</v>
      </c>
      <c r="L35" s="26">
        <v>0</v>
      </c>
    </row>
    <row r="36" spans="1:12">
      <c r="A36" t="s">
        <v>40</v>
      </c>
      <c r="B36" s="26">
        <v>0</v>
      </c>
      <c r="G36" s="26"/>
      <c r="H36" t="s">
        <v>16</v>
      </c>
      <c r="I36" t="s">
        <v>17</v>
      </c>
      <c r="L36" s="26">
        <v>0</v>
      </c>
    </row>
    <row r="37" spans="1:12">
      <c r="A37" t="s">
        <v>41</v>
      </c>
      <c r="B37" s="26">
        <v>-0.15</v>
      </c>
      <c r="G37" s="26"/>
      <c r="H37" s="22">
        <f>+F2</f>
        <v>0.23</v>
      </c>
      <c r="I37" s="23">
        <f>+J4</f>
        <v>-6.3774236817761345</v>
      </c>
      <c r="L37" s="26">
        <v>-0.15</v>
      </c>
    </row>
    <row r="38" spans="1:12">
      <c r="A38" t="s">
        <v>42</v>
      </c>
      <c r="B38" s="26">
        <v>0</v>
      </c>
      <c r="G38" s="26"/>
      <c r="H38" s="22">
        <f>+F14</f>
        <v>0.19</v>
      </c>
      <c r="I38" s="23">
        <f>+J16</f>
        <v>-5.4479227323628221</v>
      </c>
      <c r="L38" s="26">
        <v>0</v>
      </c>
    </row>
    <row r="39" spans="1:12">
      <c r="A39" t="s">
        <v>43</v>
      </c>
      <c r="B39" s="26">
        <v>231.43</v>
      </c>
      <c r="G39" s="26"/>
      <c r="H39" s="22">
        <f>+F8</f>
        <v>7.0000000000000007E-2</v>
      </c>
      <c r="I39" s="23">
        <f>+J10</f>
        <v>3.7143009118541022</v>
      </c>
      <c r="L39" s="26">
        <v>2933.75</v>
      </c>
    </row>
    <row r="40" spans="1:12">
      <c r="A40" t="s">
        <v>44</v>
      </c>
      <c r="B40">
        <v>47</v>
      </c>
      <c r="L40">
        <v>47</v>
      </c>
    </row>
    <row r="41" spans="1:12">
      <c r="A41" t="s">
        <v>45</v>
      </c>
      <c r="B41" s="26">
        <v>4.93</v>
      </c>
      <c r="G41" s="26"/>
      <c r="L41" s="26">
        <v>62.46</v>
      </c>
    </row>
    <row r="42" spans="1:12">
      <c r="A42" t="s">
        <v>25</v>
      </c>
      <c r="B42">
        <v>1</v>
      </c>
      <c r="D42" s="31"/>
      <c r="L42">
        <v>1</v>
      </c>
    </row>
    <row r="43" spans="1:12" ht="15" customHeight="1">
      <c r="D43" s="31"/>
      <c r="L43">
        <v>0</v>
      </c>
    </row>
    <row r="44" spans="1:12">
      <c r="D44" s="31"/>
    </row>
    <row r="45" spans="1:12">
      <c r="D45" s="31"/>
    </row>
    <row r="46" spans="1:12">
      <c r="D46" s="31"/>
    </row>
    <row r="47" spans="1:12">
      <c r="E47" s="32"/>
      <c r="G47" s="23"/>
      <c r="H47" s="23"/>
    </row>
    <row r="48" spans="1:12">
      <c r="E48" s="21"/>
      <c r="G48" s="23"/>
      <c r="H48" s="23"/>
    </row>
    <row r="49" spans="5:8">
      <c r="E49" s="33"/>
      <c r="H49" s="23"/>
    </row>
    <row r="50" spans="5:8">
      <c r="E50" s="32"/>
      <c r="F50" s="23"/>
    </row>
    <row r="51" spans="5:8">
      <c r="E51" s="32"/>
      <c r="F51" s="23"/>
    </row>
    <row r="52" spans="5:8">
      <c r="E52" s="32"/>
      <c r="F52" s="23"/>
    </row>
    <row r="53" spans="5:8">
      <c r="E53" s="21"/>
    </row>
    <row r="54" spans="5:8">
      <c r="E54" s="33"/>
      <c r="F54" s="23"/>
    </row>
    <row r="55" spans="5:8">
      <c r="E55" s="32"/>
      <c r="F55" s="23"/>
    </row>
    <row r="56" spans="5:8">
      <c r="E56" s="32"/>
      <c r="F56" s="23"/>
    </row>
    <row r="57" spans="5:8">
      <c r="E57" s="32"/>
      <c r="F57" s="23"/>
    </row>
  </sheetData>
  <mergeCells count="1">
    <mergeCell ref="D42:D4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Takeover Scenarios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Guske</dc:creator>
  <cp:lastModifiedBy>Kyle Guske</cp:lastModifiedBy>
  <dcterms:created xsi:type="dcterms:W3CDTF">2016-04-11T18:57:14Z</dcterms:created>
  <dcterms:modified xsi:type="dcterms:W3CDTF">2016-04-11T18:57:44Z</dcterms:modified>
</cp:coreProperties>
</file>