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guske/Downloads/"/>
    </mc:Choice>
  </mc:AlternateContent>
  <xr:revisionPtr revIDLastSave="0" documentId="8_{5A87BBF6-05BE-E240-B212-E5BB9A4023E6}" xr6:coauthVersionLast="47" xr6:coauthVersionMax="47" xr10:uidLastSave="{00000000-0000-0000-0000-000000000000}"/>
  <bookViews>
    <workbookView xWindow="860" yWindow="460" windowWidth="35640" windowHeight="21140" xr2:uid="{756D2C00-B421-0547-93D4-D3325B77643B}"/>
  </bookViews>
  <sheets>
    <sheet name="Impact Useful Life Assumption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43" i="1" s="1"/>
  <c r="I44" i="1"/>
  <c r="J44" i="1"/>
  <c r="K44" i="1"/>
  <c r="L44" i="1"/>
  <c r="M44" i="1"/>
  <c r="N44" i="1"/>
  <c r="I45" i="1"/>
  <c r="J45" i="1"/>
  <c r="K45" i="1"/>
  <c r="L45" i="1"/>
  <c r="M45" i="1"/>
  <c r="N45" i="1"/>
  <c r="I46" i="1"/>
  <c r="J46" i="1"/>
  <c r="K46" i="1"/>
  <c r="L46" i="1"/>
  <c r="M46" i="1"/>
  <c r="N46" i="1"/>
  <c r="I47" i="1"/>
  <c r="I51" i="1" s="1"/>
  <c r="I53" i="1" s="1"/>
  <c r="I48" i="1"/>
  <c r="J48" i="1"/>
  <c r="K48" i="1"/>
  <c r="L48" i="1"/>
  <c r="M48" i="1"/>
  <c r="N48" i="1"/>
  <c r="I49" i="1"/>
  <c r="I52" i="1"/>
  <c r="J52" i="1"/>
  <c r="K52" i="1"/>
  <c r="L52" i="1"/>
  <c r="M52" i="1"/>
  <c r="N52" i="1"/>
  <c r="I55" i="1"/>
  <c r="J55" i="1"/>
  <c r="K55" i="1"/>
  <c r="L55" i="1"/>
  <c r="L56" i="1" s="1"/>
  <c r="M55" i="1"/>
  <c r="N55" i="1"/>
  <c r="I56" i="1"/>
  <c r="J56" i="1"/>
  <c r="K56" i="1"/>
  <c r="N56" i="1"/>
  <c r="I57" i="1"/>
  <c r="J57" i="1" s="1"/>
  <c r="K57" i="1" s="1"/>
  <c r="J37" i="1"/>
  <c r="K37" i="1"/>
  <c r="L37" i="1"/>
  <c r="M37" i="1"/>
  <c r="N37" i="1"/>
  <c r="I37" i="1"/>
  <c r="H37" i="1"/>
  <c r="I24" i="1"/>
  <c r="J24" i="1"/>
  <c r="K24" i="1" s="1"/>
  <c r="I25" i="1"/>
  <c r="I28" i="1" s="1"/>
  <c r="J25" i="1"/>
  <c r="K25" i="1"/>
  <c r="L25" i="1"/>
  <c r="M25" i="1"/>
  <c r="N25" i="1"/>
  <c r="I26" i="1"/>
  <c r="J26" i="1"/>
  <c r="K26" i="1"/>
  <c r="L26" i="1"/>
  <c r="M26" i="1"/>
  <c r="N26" i="1"/>
  <c r="I27" i="1"/>
  <c r="J27" i="1"/>
  <c r="K27" i="1"/>
  <c r="L27" i="1"/>
  <c r="M27" i="1"/>
  <c r="N27" i="1"/>
  <c r="J28" i="1"/>
  <c r="J32" i="1" s="1"/>
  <c r="J34" i="1" s="1"/>
  <c r="I29" i="1"/>
  <c r="J29" i="1"/>
  <c r="K29" i="1"/>
  <c r="L29" i="1"/>
  <c r="M29" i="1"/>
  <c r="N29" i="1"/>
  <c r="J30" i="1"/>
  <c r="I33" i="1"/>
  <c r="J33" i="1"/>
  <c r="K33" i="1"/>
  <c r="L33" i="1"/>
  <c r="M33" i="1"/>
  <c r="N33" i="1"/>
  <c r="I36" i="1"/>
  <c r="J36" i="1"/>
  <c r="K36" i="1"/>
  <c r="L36" i="1"/>
  <c r="M36" i="1"/>
  <c r="N36" i="1"/>
  <c r="N5" i="1"/>
  <c r="N6" i="1" s="1"/>
  <c r="N9" i="1" s="1"/>
  <c r="N7" i="1"/>
  <c r="N8" i="1"/>
  <c r="N17" i="1"/>
  <c r="L57" i="1" l="1"/>
  <c r="M57" i="1" s="1"/>
  <c r="N57" i="1" s="1"/>
  <c r="J47" i="1"/>
  <c r="K43" i="1"/>
  <c r="M56" i="1"/>
  <c r="I30" i="1"/>
  <c r="I32" i="1"/>
  <c r="I34" i="1" s="1"/>
  <c r="K28" i="1"/>
  <c r="L24" i="1"/>
  <c r="N14" i="1"/>
  <c r="N13" i="1"/>
  <c r="N15" i="1" s="1"/>
  <c r="N10" i="1"/>
  <c r="N11" i="1" s="1"/>
  <c r="L43" i="1" l="1"/>
  <c r="K47" i="1"/>
  <c r="J49" i="1"/>
  <c r="J51" i="1"/>
  <c r="J53" i="1" s="1"/>
  <c r="M24" i="1"/>
  <c r="L28" i="1"/>
  <c r="K32" i="1"/>
  <c r="K34" i="1" s="1"/>
  <c r="K30" i="1"/>
  <c r="K51" i="1" l="1"/>
  <c r="K53" i="1" s="1"/>
  <c r="K49" i="1"/>
  <c r="M43" i="1"/>
  <c r="L47" i="1"/>
  <c r="L32" i="1"/>
  <c r="L34" i="1" s="1"/>
  <c r="L30" i="1"/>
  <c r="M28" i="1"/>
  <c r="N24" i="1"/>
  <c r="N28" i="1" s="1"/>
  <c r="M47" i="1" l="1"/>
  <c r="N43" i="1"/>
  <c r="N47" i="1" s="1"/>
  <c r="L51" i="1"/>
  <c r="L53" i="1" s="1"/>
  <c r="L49" i="1"/>
  <c r="N30" i="1"/>
  <c r="N32" i="1"/>
  <c r="N34" i="1" s="1"/>
  <c r="M30" i="1"/>
  <c r="M32" i="1"/>
  <c r="M34" i="1" s="1"/>
  <c r="N49" i="1" l="1"/>
  <c r="N51" i="1"/>
  <c r="N53" i="1" s="1"/>
  <c r="M49" i="1"/>
  <c r="M51" i="1"/>
  <c r="M53" i="1" s="1"/>
  <c r="I5" i="1" l="1"/>
  <c r="J5" i="1"/>
  <c r="K5" i="1" s="1"/>
  <c r="I6" i="1"/>
  <c r="J6" i="1"/>
  <c r="I7" i="1"/>
  <c r="J7" i="1"/>
  <c r="I8" i="1"/>
  <c r="J8" i="1"/>
  <c r="I9" i="1"/>
  <c r="J9" i="1"/>
  <c r="I10" i="1"/>
  <c r="J10" i="1"/>
  <c r="I11" i="1"/>
  <c r="J11" i="1"/>
  <c r="I13" i="1"/>
  <c r="J13" i="1"/>
  <c r="I14" i="1"/>
  <c r="J14" i="1"/>
  <c r="I15" i="1"/>
  <c r="J15" i="1"/>
  <c r="I17" i="1"/>
  <c r="J17" i="1"/>
  <c r="G33" i="1"/>
  <c r="C57" i="1"/>
  <c r="D46" i="1"/>
  <c r="D45" i="1"/>
  <c r="D44" i="1"/>
  <c r="E43" i="1"/>
  <c r="F43" i="1" s="1"/>
  <c r="G43" i="1" s="1"/>
  <c r="A40" i="1"/>
  <c r="C38" i="1"/>
  <c r="D28" i="1"/>
  <c r="D32" i="1" s="1"/>
  <c r="D27" i="1"/>
  <c r="D26" i="1"/>
  <c r="D37" i="1" s="1"/>
  <c r="D25" i="1"/>
  <c r="E24" i="1"/>
  <c r="F24" i="1" s="1"/>
  <c r="G24" i="1" s="1"/>
  <c r="A21" i="1"/>
  <c r="C19" i="1"/>
  <c r="D8" i="1"/>
  <c r="D7" i="1"/>
  <c r="D6" i="1"/>
  <c r="E5" i="1"/>
  <c r="E26" i="1" s="1"/>
  <c r="E36" i="1" s="1"/>
  <c r="A2" i="1"/>
  <c r="L5" i="1" l="1"/>
  <c r="K6" i="1"/>
  <c r="K7" i="1"/>
  <c r="K17" i="1" s="1"/>
  <c r="K8" i="1"/>
  <c r="K9" i="1"/>
  <c r="E6" i="1"/>
  <c r="E25" i="1"/>
  <c r="E28" i="1" s="1"/>
  <c r="E8" i="1"/>
  <c r="E44" i="1"/>
  <c r="E27" i="1"/>
  <c r="F5" i="1"/>
  <c r="F46" i="1" s="1"/>
  <c r="H24" i="1"/>
  <c r="H43" i="1"/>
  <c r="D55" i="1"/>
  <c r="E7" i="1"/>
  <c r="E17" i="1" s="1"/>
  <c r="D18" i="1"/>
  <c r="D19" i="1" s="1"/>
  <c r="F27" i="1"/>
  <c r="D38" i="1"/>
  <c r="F44" i="1"/>
  <c r="F47" i="1" s="1"/>
  <c r="E45" i="1"/>
  <c r="E55" i="1" s="1"/>
  <c r="D56" i="1"/>
  <c r="D57" i="1" s="1"/>
  <c r="D36" i="1"/>
  <c r="F45" i="1"/>
  <c r="F55" i="1" s="1"/>
  <c r="E46" i="1"/>
  <c r="D47" i="1"/>
  <c r="D17" i="1"/>
  <c r="D9" i="1"/>
  <c r="F25" i="1"/>
  <c r="K10" i="1" l="1"/>
  <c r="K11" i="1" s="1"/>
  <c r="K13" i="1"/>
  <c r="K14" i="1"/>
  <c r="K18" i="1"/>
  <c r="M5" i="1"/>
  <c r="L6" i="1"/>
  <c r="L9" i="1" s="1"/>
  <c r="L7" i="1"/>
  <c r="L17" i="1" s="1"/>
  <c r="L8" i="1"/>
  <c r="F8" i="1"/>
  <c r="F26" i="1"/>
  <c r="F36" i="1" s="1"/>
  <c r="F7" i="1"/>
  <c r="F17" i="1" s="1"/>
  <c r="F18" i="1" s="1"/>
  <c r="F6" i="1"/>
  <c r="F9" i="1" s="1"/>
  <c r="G5" i="1"/>
  <c r="G45" i="1" s="1"/>
  <c r="G55" i="1" s="1"/>
  <c r="G56" i="1" s="1"/>
  <c r="F51" i="1"/>
  <c r="G8" i="1"/>
  <c r="G26" i="1"/>
  <c r="G36" i="1" s="1"/>
  <c r="G37" i="1" s="1"/>
  <c r="D48" i="1"/>
  <c r="D49" i="1" s="1"/>
  <c r="D10" i="1"/>
  <c r="D11" i="1"/>
  <c r="D52" i="1"/>
  <c r="D14" i="1"/>
  <c r="D29" i="1"/>
  <c r="D30" i="1" s="1"/>
  <c r="D13" i="1"/>
  <c r="D33" i="1"/>
  <c r="D34" i="1" s="1"/>
  <c r="F56" i="1"/>
  <c r="E56" i="1"/>
  <c r="E57" i="1" s="1"/>
  <c r="F57" i="1" s="1"/>
  <c r="E47" i="1"/>
  <c r="D51" i="1"/>
  <c r="D53" i="1" s="1"/>
  <c r="E18" i="1"/>
  <c r="E19" i="1" s="1"/>
  <c r="E9" i="1"/>
  <c r="F37" i="1"/>
  <c r="E37" i="1"/>
  <c r="E38" i="1" s="1"/>
  <c r="E32" i="1"/>
  <c r="F38" i="1" l="1"/>
  <c r="L13" i="1"/>
  <c r="L15" i="1" s="1"/>
  <c r="L14" i="1"/>
  <c r="L10" i="1"/>
  <c r="L11" i="1"/>
  <c r="M6" i="1"/>
  <c r="M7" i="1"/>
  <c r="M17" i="1" s="1"/>
  <c r="N18" i="1" s="1"/>
  <c r="M8" i="1"/>
  <c r="M9" i="1"/>
  <c r="K15" i="1"/>
  <c r="L18" i="1"/>
  <c r="G38" i="1"/>
  <c r="G57" i="1"/>
  <c r="G6" i="1"/>
  <c r="G9" i="1" s="1"/>
  <c r="G44" i="1"/>
  <c r="G25" i="1"/>
  <c r="G28" i="1" s="1"/>
  <c r="G7" i="1"/>
  <c r="G17" i="1" s="1"/>
  <c r="H5" i="1"/>
  <c r="H26" i="1" s="1"/>
  <c r="H36" i="1" s="1"/>
  <c r="G27" i="1"/>
  <c r="F19" i="1"/>
  <c r="D15" i="1"/>
  <c r="G46" i="1"/>
  <c r="F28" i="1"/>
  <c r="F32" i="1" s="1"/>
  <c r="F29" i="1"/>
  <c r="F30" i="1" s="1"/>
  <c r="F13" i="1"/>
  <c r="F15" i="1" s="1"/>
  <c r="F33" i="1"/>
  <c r="F34" i="1" s="1"/>
  <c r="F14" i="1"/>
  <c r="F48" i="1"/>
  <c r="F49" i="1" s="1"/>
  <c r="F10" i="1"/>
  <c r="F11" i="1" s="1"/>
  <c r="F52" i="1"/>
  <c r="F53" i="1" s="1"/>
  <c r="H27" i="1"/>
  <c r="H6" i="1"/>
  <c r="E52" i="1"/>
  <c r="E14" i="1"/>
  <c r="E29" i="1"/>
  <c r="E30" i="1" s="1"/>
  <c r="E13" i="1"/>
  <c r="E10" i="1"/>
  <c r="E11" i="1" s="1"/>
  <c r="E33" i="1"/>
  <c r="E34" i="1" s="1"/>
  <c r="E48" i="1"/>
  <c r="E51" i="1"/>
  <c r="E49" i="1"/>
  <c r="G47" i="1"/>
  <c r="G18" i="1" l="1"/>
  <c r="G19" i="1" s="1"/>
  <c r="M18" i="1"/>
  <c r="M10" i="1"/>
  <c r="M11" i="1" s="1"/>
  <c r="M13" i="1"/>
  <c r="M15" i="1" s="1"/>
  <c r="M14" i="1"/>
  <c r="H44" i="1"/>
  <c r="H8" i="1"/>
  <c r="H25" i="1"/>
  <c r="H28" i="1" s="1"/>
  <c r="H7" i="1"/>
  <c r="H17" i="1" s="1"/>
  <c r="H45" i="1"/>
  <c r="H46" i="1"/>
  <c r="G13" i="1"/>
  <c r="G48" i="1"/>
  <c r="G49" i="1" s="1"/>
  <c r="G10" i="1"/>
  <c r="G11" i="1" s="1"/>
  <c r="G52" i="1"/>
  <c r="G14" i="1"/>
  <c r="G29" i="1"/>
  <c r="G30" i="1" s="1"/>
  <c r="E15" i="1"/>
  <c r="H38" i="1"/>
  <c r="I38" i="1" s="1"/>
  <c r="J38" i="1" s="1"/>
  <c r="K38" i="1" s="1"/>
  <c r="L38" i="1" s="1"/>
  <c r="M38" i="1" s="1"/>
  <c r="N38" i="1" s="1"/>
  <c r="G51" i="1"/>
  <c r="G32" i="1"/>
  <c r="G34" i="1" s="1"/>
  <c r="E53" i="1"/>
  <c r="H47" i="1"/>
  <c r="H18" i="1" l="1"/>
  <c r="H19" i="1" s="1"/>
  <c r="I19" i="1" s="1"/>
  <c r="J19" i="1" s="1"/>
  <c r="K19" i="1" s="1"/>
  <c r="L19" i="1" s="1"/>
  <c r="M19" i="1" s="1"/>
  <c r="N19" i="1" s="1"/>
  <c r="J18" i="1"/>
  <c r="I18" i="1"/>
  <c r="H55" i="1"/>
  <c r="H56" i="1" s="1"/>
  <c r="H57" i="1" s="1"/>
  <c r="H9" i="1"/>
  <c r="G15" i="1"/>
  <c r="H32" i="1"/>
  <c r="H51" i="1"/>
  <c r="G53" i="1"/>
  <c r="H34" i="1" l="1"/>
  <c r="H48" i="1"/>
  <c r="H49" i="1" s="1"/>
  <c r="H10" i="1"/>
  <c r="H11" i="1"/>
  <c r="H13" i="1"/>
  <c r="H52" i="1"/>
  <c r="H53" i="1" s="1"/>
  <c r="H14" i="1"/>
  <c r="H33" i="1"/>
  <c r="H29" i="1"/>
  <c r="H30" i="1" s="1"/>
  <c r="H15" i="1" l="1"/>
</calcChain>
</file>

<file path=xl/sharedStrings.xml><?xml version="1.0" encoding="utf-8"?>
<sst xmlns="http://schemas.openxmlformats.org/spreadsheetml/2006/main" count="54" uniqueCount="27">
  <si>
    <t>Year 1</t>
  </si>
  <si>
    <t>Year 2</t>
  </si>
  <si>
    <t>Year 3</t>
  </si>
  <si>
    <t>Year 4</t>
  </si>
  <si>
    <t>Year 5</t>
  </si>
  <si>
    <t>Growth and % of rev assumptions</t>
  </si>
  <si>
    <t>Revenue</t>
  </si>
  <si>
    <t>Cost of goods sold</t>
  </si>
  <si>
    <t>R&amp;D</t>
  </si>
  <si>
    <t>Sales &amp; Marketing</t>
  </si>
  <si>
    <t>EBIT</t>
  </si>
  <si>
    <t>Taxes</t>
  </si>
  <si>
    <t>Earnings</t>
  </si>
  <si>
    <t>Cash OP taxes</t>
  </si>
  <si>
    <t>NOPAT</t>
  </si>
  <si>
    <t>3-year useful life</t>
  </si>
  <si>
    <t>Yearly Amortization of R&amp;D</t>
  </si>
  <si>
    <t>Cumulative Amortization of R&amp;D</t>
  </si>
  <si>
    <t>5-year useful life</t>
  </si>
  <si>
    <t>10-year useful life</t>
  </si>
  <si>
    <t>Click here to get more New Constructs research.</t>
  </si>
  <si>
    <t>Year 6</t>
  </si>
  <si>
    <t>Year 7</t>
  </si>
  <si>
    <t>Year 8</t>
  </si>
  <si>
    <t>Year 9</t>
  </si>
  <si>
    <t>Year 10</t>
  </si>
  <si>
    <t>Year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</si>
</sst>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.0_);_(* \(#,##0.0\);_(* &quot;-&quot;?_);_(@_)"/>
    <numFmt numFmtId="166" formatCode="_(* #,##0.0_);_(* \(#,##0.0\);_(* &quot;-&quot;??_);_(@_)"/>
    <numFmt numFmtId="167" formatCode="0.0%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rgb="FF535187"/>
      <name val="Arial"/>
      <family val="2"/>
    </font>
    <font>
      <b/>
      <sz val="12"/>
      <color rgb="FF535187"/>
      <name val="Arial"/>
      <family val="2"/>
    </font>
    <font>
      <b/>
      <sz val="12"/>
      <color rgb="FF0000FF"/>
      <name val="Arial"/>
      <family val="2"/>
    </font>
    <font>
      <b/>
      <sz val="9"/>
      <color rgb="FF535187"/>
      <name val="Arial"/>
      <family val="2"/>
    </font>
    <font>
      <b/>
      <sz val="12"/>
      <color theme="1"/>
      <name val="Arial"/>
      <family val="2"/>
    </font>
    <font>
      <b/>
      <sz val="9"/>
      <color rgb="FF0000FF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9BF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6" fillId="0" borderId="5" xfId="0" applyFont="1" applyBorder="1" applyAlignment="1">
      <alignment horizontal="left"/>
    </xf>
    <xf numFmtId="1" fontId="6" fillId="0" borderId="0" xfId="2" applyNumberFormat="1" applyFont="1" applyBorder="1"/>
    <xf numFmtId="0" fontId="7" fillId="0" borderId="6" xfId="0" applyFont="1" applyBorder="1" applyAlignment="1">
      <alignment horizontal="right"/>
    </xf>
    <xf numFmtId="0" fontId="8" fillId="0" borderId="0" xfId="0" applyFont="1"/>
    <xf numFmtId="0" fontId="2" fillId="0" borderId="6" xfId="0" applyFont="1" applyBorder="1"/>
    <xf numFmtId="9" fontId="9" fillId="0" borderId="0" xfId="2" applyFont="1" applyBorder="1"/>
    <xf numFmtId="0" fontId="10" fillId="2" borderId="7" xfId="0" applyFont="1" applyFill="1" applyBorder="1"/>
    <xf numFmtId="164" fontId="3" fillId="2" borderId="3" xfId="1" applyNumberFormat="1" applyFont="1" applyFill="1" applyBorder="1"/>
    <xf numFmtId="164" fontId="3" fillId="2" borderId="4" xfId="1" applyNumberFormat="1" applyFont="1" applyFill="1" applyBorder="1"/>
    <xf numFmtId="164" fontId="3" fillId="0" borderId="0" xfId="1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0" fontId="12" fillId="0" borderId="0" xfId="0" applyFont="1" applyAlignment="1">
      <alignment vertical="center"/>
    </xf>
    <xf numFmtId="6" fontId="12" fillId="0" borderId="0" xfId="0" applyNumberFormat="1" applyFont="1" applyAlignment="1">
      <alignment horizontal="center" vertical="center"/>
    </xf>
    <xf numFmtId="0" fontId="10" fillId="2" borderId="6" xfId="0" applyFont="1" applyFill="1" applyBorder="1"/>
    <xf numFmtId="164" fontId="3" fillId="2" borderId="0" xfId="1" applyNumberFormat="1" applyFont="1" applyFill="1" applyBorder="1"/>
    <xf numFmtId="164" fontId="3" fillId="2" borderId="1" xfId="1" applyNumberFormat="1" applyFont="1" applyFill="1" applyBorder="1"/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3" fillId="0" borderId="0" xfId="1" applyNumberFormat="1" applyFont="1" applyFill="1" applyBorder="1"/>
    <xf numFmtId="0" fontId="2" fillId="0" borderId="8" xfId="0" applyFont="1" applyBorder="1"/>
    <xf numFmtId="9" fontId="9" fillId="0" borderId="9" xfId="2" applyFont="1" applyBorder="1"/>
    <xf numFmtId="0" fontId="10" fillId="2" borderId="8" xfId="0" applyFont="1" applyFill="1" applyBorder="1"/>
    <xf numFmtId="164" fontId="3" fillId="2" borderId="9" xfId="1" applyNumberFormat="1" applyFont="1" applyFill="1" applyBorder="1"/>
    <xf numFmtId="164" fontId="3" fillId="2" borderId="10" xfId="1" applyNumberFormat="1" applyFont="1" applyFill="1" applyBorder="1"/>
    <xf numFmtId="9" fontId="12" fillId="0" borderId="0" xfId="0" applyNumberFormat="1" applyFont="1" applyAlignment="1">
      <alignment horizontal="center" vertical="center"/>
    </xf>
    <xf numFmtId="0" fontId="5" fillId="0" borderId="6" xfId="0" applyFont="1" applyBorder="1"/>
    <xf numFmtId="0" fontId="14" fillId="0" borderId="0" xfId="0" applyFont="1"/>
    <xf numFmtId="165" fontId="2" fillId="0" borderId="0" xfId="0" applyNumberFormat="1" applyFont="1"/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4" fillId="0" borderId="9" xfId="0" applyFont="1" applyBorder="1"/>
    <xf numFmtId="0" fontId="3" fillId="0" borderId="9" xfId="0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0" fontId="14" fillId="0" borderId="3" xfId="0" applyFont="1" applyBorder="1"/>
    <xf numFmtId="0" fontId="3" fillId="0" borderId="0" xfId="0" applyFont="1" applyAlignment="1">
      <alignment horizontal="left" vertical="center"/>
    </xf>
    <xf numFmtId="9" fontId="3" fillId="0" borderId="0" xfId="2" applyFont="1" applyFill="1" applyBorder="1" applyAlignment="1">
      <alignment horizontal="center" vertical="center"/>
    </xf>
    <xf numFmtId="1" fontId="9" fillId="0" borderId="0" xfId="2" applyNumberFormat="1" applyFont="1" applyBorder="1"/>
    <xf numFmtId="0" fontId="15" fillId="0" borderId="0" xfId="0" applyFont="1"/>
    <xf numFmtId="0" fontId="16" fillId="0" borderId="0" xfId="0" applyFont="1" applyAlignment="1">
      <alignment vertical="center"/>
    </xf>
    <xf numFmtId="9" fontId="3" fillId="0" borderId="0" xfId="2" applyFont="1"/>
    <xf numFmtId="164" fontId="3" fillId="0" borderId="0" xfId="0" applyNumberFormat="1" applyFont="1"/>
    <xf numFmtId="167" fontId="3" fillId="0" borderId="0" xfId="2" applyNumberFormat="1" applyFont="1"/>
    <xf numFmtId="6" fontId="17" fillId="0" borderId="0" xfId="0" applyNumberFormat="1" applyFont="1" applyAlignment="1">
      <alignment horizontal="center" vertical="center"/>
    </xf>
    <xf numFmtId="9" fontId="9" fillId="0" borderId="0" xfId="2" applyFont="1"/>
    <xf numFmtId="43" fontId="2" fillId="0" borderId="0" xfId="1" applyFont="1"/>
    <xf numFmtId="43" fontId="3" fillId="0" borderId="0" xfId="1" applyFont="1"/>
    <xf numFmtId="0" fontId="2" fillId="0" borderId="9" xfId="0" applyFont="1" applyBorder="1"/>
    <xf numFmtId="9" fontId="6" fillId="0" borderId="0" xfId="2" applyFont="1"/>
    <xf numFmtId="0" fontId="18" fillId="0" borderId="0" xfId="3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6" fontId="12" fillId="0" borderId="0" xfId="0" applyNumberFormat="1" applyFont="1" applyBorder="1" applyAlignment="1">
      <alignment horizontal="center" vertical="center"/>
    </xf>
    <xf numFmtId="6" fontId="12" fillId="0" borderId="0" xfId="0" applyNumberFormat="1" applyFont="1" applyFill="1" applyBorder="1" applyAlignment="1">
      <alignment horizontal="center" vertical="center"/>
    </xf>
    <xf numFmtId="43" fontId="2" fillId="0" borderId="0" xfId="1" applyFont="1" applyBorder="1"/>
    <xf numFmtId="166" fontId="3" fillId="0" borderId="0" xfId="1" applyNumberFormat="1" applyFont="1" applyBorder="1"/>
    <xf numFmtId="9" fontId="3" fillId="0" borderId="0" xfId="2" applyFont="1" applyBorder="1"/>
    <xf numFmtId="164" fontId="3" fillId="0" borderId="0" xfId="0" applyNumberFormat="1" applyFont="1" applyBorder="1"/>
    <xf numFmtId="167" fontId="3" fillId="0" borderId="0" xfId="2" applyNumberFormat="1" applyFont="1" applyBorder="1"/>
    <xf numFmtId="43" fontId="3" fillId="0" borderId="0" xfId="1" applyFont="1" applyBorder="1"/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4" fontId="3" fillId="0" borderId="3" xfId="1" applyNumberFormat="1" applyFont="1" applyBorder="1"/>
    <xf numFmtId="164" fontId="3" fillId="0" borderId="4" xfId="1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2" xfId="0" applyFont="1" applyBorder="1"/>
    <xf numFmtId="166" fontId="3" fillId="0" borderId="12" xfId="1" applyNumberFormat="1" applyFont="1" applyBorder="1"/>
    <xf numFmtId="166" fontId="3" fillId="0" borderId="13" xfId="1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construct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203679</xdr:colOff>
      <xdr:row>0</xdr:row>
      <xdr:rowOff>275567</xdr:rowOff>
    </xdr:from>
    <xdr:to>
      <xdr:col>1</xdr:col>
      <xdr:colOff>198887</xdr:colOff>
      <xdr:row>0</xdr:row>
      <xdr:rowOff>935967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42CD5B-87B8-9746-A7F0-D8C40552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79" y="275567"/>
          <a:ext cx="3297208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ewconstructs.com/membershi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A94D-DFEE-FF45-BA5C-291D89CE2EBD}">
  <dimension ref="A1:BH75"/>
  <sheetViews>
    <sheetView showGridLines="0" tabSelected="1" zoomScale="106" workbookViewId="0">
      <pane ySplit="1" topLeftCell="A2" activePane="bottomLeft" state="frozen"/>
      <selection pane="bottomLeft" activeCell="Q11" sqref="Q11"/>
    </sheetView>
  </sheetViews>
  <sheetFormatPr baseColWidth="10" defaultRowHeight="16" x14ac:dyDescent="0.2"/>
  <cols>
    <col min="1" max="1" width="43.33203125" style="1" customWidth="1"/>
    <col min="2" max="2" width="4.6640625" style="1" bestFit="1" customWidth="1"/>
    <col min="3" max="3" width="40.1640625" style="2" customWidth="1"/>
    <col min="4" max="7" width="10.83203125" style="2"/>
    <col min="8" max="8" width="10.83203125" style="62"/>
    <col min="9" max="10" width="10.83203125" style="2"/>
    <col min="11" max="14" width="10.83203125" style="2" customWidth="1"/>
    <col min="15" max="16" width="6.5" style="1" bestFit="1" customWidth="1"/>
    <col min="17" max="35" width="10.83203125" style="1" customWidth="1"/>
    <col min="36" max="16384" width="10.83203125" style="1"/>
  </cols>
  <sheetData>
    <row r="1" spans="1:60" ht="91" customHeight="1" x14ac:dyDescent="0.2">
      <c r="D1" s="3" t="s">
        <v>0</v>
      </c>
      <c r="E1" s="3" t="s">
        <v>1</v>
      </c>
      <c r="F1" s="3" t="s">
        <v>2</v>
      </c>
      <c r="G1" s="3" t="s">
        <v>3</v>
      </c>
      <c r="H1" s="63" t="s">
        <v>4</v>
      </c>
      <c r="I1" s="3" t="s">
        <v>21</v>
      </c>
      <c r="J1" s="3" t="s">
        <v>22</v>
      </c>
      <c r="K1" s="3" t="s">
        <v>23</v>
      </c>
      <c r="L1" s="3" t="s">
        <v>24</v>
      </c>
      <c r="M1" s="63" t="s">
        <v>25</v>
      </c>
      <c r="N1" s="3" t="s">
        <v>26</v>
      </c>
    </row>
    <row r="2" spans="1:60" x14ac:dyDescent="0.2">
      <c r="A2" s="4" t="str">
        <f>"#of years of Capitalization of "&amp;C7</f>
        <v>#of years of Capitalization of R&amp;D</v>
      </c>
      <c r="B2" s="5"/>
      <c r="C2" s="6"/>
      <c r="D2" s="6"/>
      <c r="E2" s="6"/>
      <c r="F2" s="6"/>
      <c r="G2" s="6"/>
    </row>
    <row r="3" spans="1:60" x14ac:dyDescent="0.2">
      <c r="A3" s="7">
        <v>3</v>
      </c>
      <c r="B3" s="8"/>
      <c r="I3" s="62"/>
      <c r="J3" s="62"/>
      <c r="K3" s="62"/>
      <c r="L3" s="62"/>
      <c r="M3" s="62"/>
      <c r="N3" s="62"/>
      <c r="O3" s="64"/>
      <c r="P3" s="64"/>
      <c r="Q3" s="64"/>
      <c r="R3" s="64"/>
    </row>
    <row r="4" spans="1:60" ht="18" x14ac:dyDescent="0.2">
      <c r="A4" s="9" t="s">
        <v>5</v>
      </c>
      <c r="B4" s="10"/>
      <c r="D4" s="3"/>
      <c r="E4" s="3"/>
      <c r="F4" s="3"/>
      <c r="G4" s="3"/>
      <c r="H4" s="63"/>
      <c r="I4" s="62"/>
      <c r="J4" s="62"/>
      <c r="K4" s="62"/>
      <c r="L4" s="62"/>
      <c r="M4" s="62"/>
      <c r="N4" s="62"/>
      <c r="O4" s="64"/>
      <c r="P4" s="64"/>
      <c r="Q4" s="64"/>
      <c r="R4" s="64"/>
    </row>
    <row r="5" spans="1:60" x14ac:dyDescent="0.2">
      <c r="A5" s="11"/>
      <c r="B5" s="12">
        <v>0.12</v>
      </c>
      <c r="C5" s="13" t="s">
        <v>6</v>
      </c>
      <c r="D5" s="14">
        <v>100</v>
      </c>
      <c r="E5" s="14">
        <f>D5*(1+$B$5)</f>
        <v>112.00000000000001</v>
      </c>
      <c r="F5" s="14">
        <f t="shared" ref="F5:H5" si="0">E5*(1+$B$5)</f>
        <v>125.44000000000003</v>
      </c>
      <c r="G5" s="14">
        <f t="shared" si="0"/>
        <v>140.49280000000005</v>
      </c>
      <c r="H5" s="14">
        <f t="shared" si="0"/>
        <v>157.35193600000005</v>
      </c>
      <c r="I5" s="14">
        <f t="shared" ref="I5" si="1">H5*(1+$B$5)</f>
        <v>176.23416832000007</v>
      </c>
      <c r="J5" s="14">
        <f t="shared" ref="J5" si="2">I5*(1+$B$5)</f>
        <v>197.38226851840008</v>
      </c>
      <c r="K5" s="14">
        <f t="shared" ref="K5" si="3">J5*(1+$B$5)</f>
        <v>221.0681407406081</v>
      </c>
      <c r="L5" s="14">
        <f t="shared" ref="L5" si="4">K5*(1+$B$5)</f>
        <v>247.59631762948109</v>
      </c>
      <c r="M5" s="14">
        <f t="shared" ref="M5:N5" si="5">L5*(1+$B$5)</f>
        <v>277.30787574501886</v>
      </c>
      <c r="N5" s="15">
        <f t="shared" si="5"/>
        <v>310.58482083442118</v>
      </c>
      <c r="O5" s="30"/>
      <c r="P5" s="30"/>
      <c r="Q5" s="65"/>
      <c r="R5" s="64"/>
      <c r="AV5" s="17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2"/>
    </row>
    <row r="6" spans="1:60" x14ac:dyDescent="0.2">
      <c r="A6" s="11"/>
      <c r="B6" s="12">
        <v>0.2</v>
      </c>
      <c r="C6" s="19" t="s">
        <v>7</v>
      </c>
      <c r="D6" s="20">
        <f>D$5*$B6</f>
        <v>20</v>
      </c>
      <c r="E6" s="20">
        <f t="shared" ref="E6:P8" si="6">E$5*$B6</f>
        <v>22.400000000000006</v>
      </c>
      <c r="F6" s="20">
        <f t="shared" si="6"/>
        <v>25.088000000000008</v>
      </c>
      <c r="G6" s="20">
        <f t="shared" si="6"/>
        <v>28.09856000000001</v>
      </c>
      <c r="H6" s="20">
        <f t="shared" si="6"/>
        <v>31.470387200000012</v>
      </c>
      <c r="I6" s="20">
        <f t="shared" si="6"/>
        <v>35.246833664000015</v>
      </c>
      <c r="J6" s="20">
        <f t="shared" si="6"/>
        <v>39.476453703680022</v>
      </c>
      <c r="K6" s="20">
        <f t="shared" si="6"/>
        <v>44.213628148121622</v>
      </c>
      <c r="L6" s="20">
        <f t="shared" si="6"/>
        <v>49.519263525896221</v>
      </c>
      <c r="M6" s="20">
        <f t="shared" si="6"/>
        <v>55.461575149003778</v>
      </c>
      <c r="N6" s="21">
        <f t="shared" si="6"/>
        <v>62.116964166884237</v>
      </c>
      <c r="O6" s="30"/>
      <c r="P6" s="30"/>
      <c r="Q6" s="65"/>
      <c r="R6" s="64"/>
      <c r="AV6" s="22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"/>
    </row>
    <row r="7" spans="1:60" x14ac:dyDescent="0.2">
      <c r="A7" s="11"/>
      <c r="B7" s="12">
        <v>0.4</v>
      </c>
      <c r="C7" s="19" t="s">
        <v>8</v>
      </c>
      <c r="D7" s="20">
        <f>D$5*$B7</f>
        <v>40</v>
      </c>
      <c r="E7" s="20">
        <f t="shared" si="6"/>
        <v>44.800000000000011</v>
      </c>
      <c r="F7" s="20">
        <f t="shared" si="6"/>
        <v>50.176000000000016</v>
      </c>
      <c r="G7" s="20">
        <f t="shared" si="6"/>
        <v>56.19712000000002</v>
      </c>
      <c r="H7" s="20">
        <f t="shared" si="6"/>
        <v>62.940774400000024</v>
      </c>
      <c r="I7" s="20">
        <f t="shared" si="6"/>
        <v>70.493667328000029</v>
      </c>
      <c r="J7" s="20">
        <f t="shared" si="6"/>
        <v>78.952907407360044</v>
      </c>
      <c r="K7" s="20">
        <f t="shared" si="6"/>
        <v>88.427256296243243</v>
      </c>
      <c r="L7" s="20">
        <f t="shared" si="6"/>
        <v>99.038527051792443</v>
      </c>
      <c r="M7" s="20">
        <f t="shared" si="6"/>
        <v>110.92315029800756</v>
      </c>
      <c r="N7" s="21">
        <f t="shared" si="6"/>
        <v>124.23392833376847</v>
      </c>
      <c r="O7" s="30"/>
      <c r="P7" s="30"/>
      <c r="Q7" s="65"/>
      <c r="R7" s="64"/>
      <c r="AV7" s="22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"/>
    </row>
    <row r="8" spans="1:60" x14ac:dyDescent="0.2">
      <c r="A8" s="11"/>
      <c r="B8" s="12">
        <v>0.15</v>
      </c>
      <c r="C8" s="19" t="s">
        <v>9</v>
      </c>
      <c r="D8" s="20">
        <f>D$5*$B8</f>
        <v>15</v>
      </c>
      <c r="E8" s="20">
        <f t="shared" si="6"/>
        <v>16.8</v>
      </c>
      <c r="F8" s="20">
        <f t="shared" si="6"/>
        <v>18.816000000000003</v>
      </c>
      <c r="G8" s="20">
        <f t="shared" si="6"/>
        <v>21.073920000000005</v>
      </c>
      <c r="H8" s="20">
        <f t="shared" si="6"/>
        <v>23.602790400000007</v>
      </c>
      <c r="I8" s="20">
        <f t="shared" si="6"/>
        <v>26.435125248000009</v>
      </c>
      <c r="J8" s="20">
        <f t="shared" si="6"/>
        <v>29.607340277760009</v>
      </c>
      <c r="K8" s="20">
        <f t="shared" si="6"/>
        <v>33.160221111091211</v>
      </c>
      <c r="L8" s="20">
        <f t="shared" si="6"/>
        <v>37.139447644422162</v>
      </c>
      <c r="M8" s="20">
        <f t="shared" si="6"/>
        <v>41.596181361752826</v>
      </c>
      <c r="N8" s="21">
        <f t="shared" si="6"/>
        <v>46.587723125163173</v>
      </c>
      <c r="O8" s="30"/>
      <c r="P8" s="30"/>
      <c r="Q8" s="65"/>
      <c r="R8" s="64"/>
      <c r="AV8" s="22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"/>
    </row>
    <row r="9" spans="1:60" x14ac:dyDescent="0.2">
      <c r="A9" s="11"/>
      <c r="B9" s="12"/>
      <c r="C9" s="24" t="s">
        <v>10</v>
      </c>
      <c r="D9" s="25">
        <f>D5-SUM(D6:D8)</f>
        <v>25</v>
      </c>
      <c r="E9" s="25">
        <f t="shared" ref="E9:H9" si="7">E5-SUM(E6:E8)</f>
        <v>28</v>
      </c>
      <c r="F9" s="25">
        <f t="shared" si="7"/>
        <v>31.36</v>
      </c>
      <c r="G9" s="25">
        <f t="shared" si="7"/>
        <v>35.123200000000011</v>
      </c>
      <c r="H9" s="25">
        <f t="shared" si="7"/>
        <v>39.337984000000006</v>
      </c>
      <c r="I9" s="25">
        <f t="shared" ref="I9:P9" si="8">I5-SUM(I6:I8)</f>
        <v>44.058542079999995</v>
      </c>
      <c r="J9" s="25">
        <f t="shared" si="8"/>
        <v>49.345567129599999</v>
      </c>
      <c r="K9" s="25">
        <f t="shared" si="8"/>
        <v>55.267035185152025</v>
      </c>
      <c r="L9" s="25">
        <f t="shared" si="8"/>
        <v>61.899079407370294</v>
      </c>
      <c r="M9" s="25">
        <f t="shared" si="8"/>
        <v>69.326968936254701</v>
      </c>
      <c r="N9" s="26">
        <f t="shared" ref="N9" si="9">N5-SUM(N6:N8)</f>
        <v>77.646205208605295</v>
      </c>
      <c r="O9" s="30"/>
      <c r="P9" s="30"/>
      <c r="Q9" s="65"/>
      <c r="R9" s="64"/>
      <c r="AV9" s="22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"/>
    </row>
    <row r="10" spans="1:60" x14ac:dyDescent="0.2">
      <c r="A10" s="11"/>
      <c r="B10" s="12">
        <v>0.3</v>
      </c>
      <c r="C10" s="19" t="s">
        <v>11</v>
      </c>
      <c r="D10" s="20">
        <f>D$9*$B10</f>
        <v>7.5</v>
      </c>
      <c r="E10" s="20">
        <f t="shared" ref="E10:P10" si="10">E$9*$B10</f>
        <v>8.4</v>
      </c>
      <c r="F10" s="20">
        <f t="shared" si="10"/>
        <v>9.4079999999999995</v>
      </c>
      <c r="G10" s="20">
        <f t="shared" si="10"/>
        <v>10.536960000000002</v>
      </c>
      <c r="H10" s="20">
        <f t="shared" si="10"/>
        <v>11.801395200000002</v>
      </c>
      <c r="I10" s="20">
        <f t="shared" si="10"/>
        <v>13.217562623999997</v>
      </c>
      <c r="J10" s="20">
        <f t="shared" si="10"/>
        <v>14.803670138879999</v>
      </c>
      <c r="K10" s="20">
        <f t="shared" si="10"/>
        <v>16.580110555545605</v>
      </c>
      <c r="L10" s="20">
        <f t="shared" si="10"/>
        <v>18.569723822211088</v>
      </c>
      <c r="M10" s="20">
        <f t="shared" si="10"/>
        <v>20.79809068087641</v>
      </c>
      <c r="N10" s="21">
        <f t="shared" si="10"/>
        <v>23.293861562581586</v>
      </c>
      <c r="O10" s="30"/>
      <c r="P10" s="30"/>
      <c r="Q10" s="65"/>
      <c r="R10" s="64"/>
      <c r="AV10" s="27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"/>
    </row>
    <row r="11" spans="1:60" x14ac:dyDescent="0.2">
      <c r="A11" s="11"/>
      <c r="B11" s="12"/>
      <c r="C11" s="19" t="s">
        <v>12</v>
      </c>
      <c r="D11" s="20">
        <f>D9-D10</f>
        <v>17.5</v>
      </c>
      <c r="E11" s="20">
        <f t="shared" ref="E11:H11" si="11">E9-E10</f>
        <v>19.600000000000001</v>
      </c>
      <c r="F11" s="20">
        <f t="shared" si="11"/>
        <v>21.951999999999998</v>
      </c>
      <c r="G11" s="20">
        <f t="shared" si="11"/>
        <v>24.586240000000011</v>
      </c>
      <c r="H11" s="20">
        <f t="shared" si="11"/>
        <v>27.536588800000004</v>
      </c>
      <c r="I11" s="20">
        <f t="shared" ref="I11:P11" si="12">I9-I10</f>
        <v>30.840979455999999</v>
      </c>
      <c r="J11" s="20">
        <f t="shared" si="12"/>
        <v>34.541896990719998</v>
      </c>
      <c r="K11" s="20">
        <f t="shared" si="12"/>
        <v>38.686924629606423</v>
      </c>
      <c r="L11" s="20">
        <f t="shared" si="12"/>
        <v>43.329355585159206</v>
      </c>
      <c r="M11" s="20">
        <f t="shared" si="12"/>
        <v>48.528878255378288</v>
      </c>
      <c r="N11" s="21">
        <f t="shared" ref="N11" si="13">N9-N10</f>
        <v>54.352343646023712</v>
      </c>
      <c r="O11" s="30"/>
      <c r="P11" s="30"/>
      <c r="Q11" s="65"/>
      <c r="R11" s="64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"/>
    </row>
    <row r="12" spans="1:60" x14ac:dyDescent="0.2">
      <c r="A12" s="11"/>
      <c r="B12" s="12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30"/>
      <c r="P12" s="30"/>
      <c r="Q12" s="65"/>
      <c r="R12" s="64"/>
      <c r="AV12" s="29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"/>
    </row>
    <row r="13" spans="1:60" x14ac:dyDescent="0.2">
      <c r="A13" s="11"/>
      <c r="B13" s="12"/>
      <c r="C13" s="24" t="s">
        <v>10</v>
      </c>
      <c r="D13" s="25">
        <f>D9</f>
        <v>25</v>
      </c>
      <c r="E13" s="25">
        <f t="shared" ref="E13:H13" si="14">E9</f>
        <v>28</v>
      </c>
      <c r="F13" s="25">
        <f t="shared" si="14"/>
        <v>31.36</v>
      </c>
      <c r="G13" s="25">
        <f t="shared" si="14"/>
        <v>35.123200000000011</v>
      </c>
      <c r="H13" s="25">
        <f t="shared" si="14"/>
        <v>39.337984000000006</v>
      </c>
      <c r="I13" s="25">
        <f t="shared" ref="I13:P13" si="15">I9</f>
        <v>44.058542079999995</v>
      </c>
      <c r="J13" s="25">
        <f t="shared" si="15"/>
        <v>49.345567129599999</v>
      </c>
      <c r="K13" s="25">
        <f t="shared" si="15"/>
        <v>55.267035185152025</v>
      </c>
      <c r="L13" s="25">
        <f t="shared" si="15"/>
        <v>61.899079407370294</v>
      </c>
      <c r="M13" s="25">
        <f t="shared" si="15"/>
        <v>69.326968936254701</v>
      </c>
      <c r="N13" s="26">
        <f t="shared" ref="N13" si="16">N9</f>
        <v>77.646205208605295</v>
      </c>
      <c r="O13" s="30"/>
      <c r="P13" s="30"/>
      <c r="Q13" s="65"/>
      <c r="R13" s="64"/>
      <c r="AV13" s="27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"/>
    </row>
    <row r="14" spans="1:60" x14ac:dyDescent="0.2">
      <c r="A14" s="11"/>
      <c r="B14" s="12">
        <v>0.33</v>
      </c>
      <c r="C14" s="19" t="s">
        <v>13</v>
      </c>
      <c r="D14" s="20">
        <f>D$9*$B14</f>
        <v>8.25</v>
      </c>
      <c r="E14" s="20">
        <f t="shared" ref="E14:P14" si="17">E$9*$B14</f>
        <v>9.24</v>
      </c>
      <c r="F14" s="20">
        <f t="shared" si="17"/>
        <v>10.348800000000001</v>
      </c>
      <c r="G14" s="20">
        <f t="shared" si="17"/>
        <v>11.590656000000005</v>
      </c>
      <c r="H14" s="20">
        <f t="shared" si="17"/>
        <v>12.981534720000003</v>
      </c>
      <c r="I14" s="20">
        <f t="shared" si="17"/>
        <v>14.539318886399998</v>
      </c>
      <c r="J14" s="20">
        <f t="shared" si="17"/>
        <v>16.284037152768001</v>
      </c>
      <c r="K14" s="20">
        <f t="shared" si="17"/>
        <v>18.238121611100169</v>
      </c>
      <c r="L14" s="20">
        <f t="shared" si="17"/>
        <v>20.426696204432197</v>
      </c>
      <c r="M14" s="20">
        <f t="shared" si="17"/>
        <v>22.877899748964051</v>
      </c>
      <c r="N14" s="21">
        <f t="shared" si="17"/>
        <v>25.62324771883975</v>
      </c>
      <c r="O14" s="30"/>
      <c r="P14" s="30"/>
      <c r="Q14" s="65"/>
      <c r="R14" s="64"/>
      <c r="AV14" s="22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"/>
    </row>
    <row r="15" spans="1:60" x14ac:dyDescent="0.2">
      <c r="A15" s="31"/>
      <c r="B15" s="32"/>
      <c r="C15" s="33" t="s">
        <v>14</v>
      </c>
      <c r="D15" s="34">
        <f>D13-D14</f>
        <v>16.75</v>
      </c>
      <c r="E15" s="34">
        <f t="shared" ref="E15:H15" si="18">E13-E14</f>
        <v>18.759999999999998</v>
      </c>
      <c r="F15" s="34">
        <f t="shared" si="18"/>
        <v>21.011199999999999</v>
      </c>
      <c r="G15" s="25">
        <f t="shared" si="18"/>
        <v>23.532544000000009</v>
      </c>
      <c r="H15" s="34">
        <f t="shared" si="18"/>
        <v>26.356449280000003</v>
      </c>
      <c r="I15" s="34">
        <f t="shared" ref="I15:P15" si="19">I13-I14</f>
        <v>29.519223193599998</v>
      </c>
      <c r="J15" s="34">
        <f t="shared" si="19"/>
        <v>33.061529976831999</v>
      </c>
      <c r="K15" s="34">
        <f t="shared" si="19"/>
        <v>37.028913574051856</v>
      </c>
      <c r="L15" s="34">
        <f t="shared" si="19"/>
        <v>41.472383202938097</v>
      </c>
      <c r="M15" s="34">
        <f t="shared" si="19"/>
        <v>46.449069187290647</v>
      </c>
      <c r="N15" s="35">
        <f t="shared" ref="N15" si="20">N13-N14</f>
        <v>52.022957489765545</v>
      </c>
      <c r="O15" s="30"/>
      <c r="P15" s="30"/>
      <c r="Q15" s="65"/>
      <c r="R15" s="64"/>
      <c r="AV15" s="27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2"/>
    </row>
    <row r="16" spans="1:60" x14ac:dyDescent="0.2">
      <c r="A16" s="37" t="s">
        <v>15</v>
      </c>
      <c r="B16" s="38"/>
      <c r="D16" s="20"/>
      <c r="E16" s="20"/>
      <c r="F16" s="20"/>
      <c r="G16" s="83"/>
      <c r="H16" s="20"/>
      <c r="I16" s="20"/>
      <c r="J16" s="20"/>
      <c r="K16" s="20"/>
      <c r="L16" s="20"/>
      <c r="M16" s="20"/>
      <c r="N16" s="21"/>
      <c r="O16" s="30"/>
      <c r="P16" s="30"/>
      <c r="Q16" s="66"/>
      <c r="R16" s="67"/>
      <c r="S16" s="39"/>
      <c r="T16" s="39"/>
      <c r="U16" s="39"/>
      <c r="V16" s="39"/>
      <c r="W16" s="39"/>
      <c r="X16" s="39"/>
      <c r="Y16" s="39"/>
    </row>
    <row r="17" spans="1:59" x14ac:dyDescent="0.2">
      <c r="A17" s="40"/>
      <c r="B17" s="38"/>
      <c r="C17" s="2" t="s">
        <v>16</v>
      </c>
      <c r="D17" s="20">
        <f>D7/$A$3</f>
        <v>13.333333333333334</v>
      </c>
      <c r="E17" s="20">
        <f>E7/$A$3</f>
        <v>14.933333333333337</v>
      </c>
      <c r="F17" s="20">
        <f>F7/$A$3</f>
        <v>16.725333333333339</v>
      </c>
      <c r="G17" s="20">
        <f>G7/$A$3</f>
        <v>18.732373333333339</v>
      </c>
      <c r="H17" s="20">
        <f>H7/$A$3</f>
        <v>20.98025813333334</v>
      </c>
      <c r="I17" s="20">
        <f t="shared" ref="I17:P17" si="21">I7/$A$3</f>
        <v>23.497889109333343</v>
      </c>
      <c r="J17" s="20">
        <f t="shared" si="21"/>
        <v>26.317635802453349</v>
      </c>
      <c r="K17" s="20">
        <f t="shared" si="21"/>
        <v>29.475752098747748</v>
      </c>
      <c r="L17" s="20">
        <f t="shared" si="21"/>
        <v>33.012842350597481</v>
      </c>
      <c r="M17" s="20">
        <f t="shared" si="21"/>
        <v>36.974383432669185</v>
      </c>
      <c r="N17" s="21">
        <f t="shared" ref="N17" si="22">N7/$A$3</f>
        <v>41.411309444589492</v>
      </c>
      <c r="O17" s="30"/>
      <c r="P17" s="30"/>
      <c r="Q17" s="66"/>
      <c r="R17" s="67"/>
      <c r="S17" s="39"/>
      <c r="T17" s="39"/>
      <c r="U17" s="39"/>
      <c r="V17" s="39"/>
      <c r="W17" s="39"/>
      <c r="X17" s="39"/>
      <c r="Y17" s="39"/>
      <c r="Z17" s="39"/>
      <c r="AA17" s="39"/>
    </row>
    <row r="18" spans="1:59" x14ac:dyDescent="0.2">
      <c r="A18" s="11"/>
      <c r="B18" s="38"/>
      <c r="C18" s="2" t="s">
        <v>17</v>
      </c>
      <c r="D18" s="20">
        <f>D7/$A$3</f>
        <v>13.333333333333334</v>
      </c>
      <c r="E18" s="20">
        <f>IF($A$3=2,SUM($D17:E17),IF($A$3=3,SUM($D17:E17),IF($A$3=4,SUM($D17:E17),IF($A$3=5,SUM($D17:E17),IF($A$3=6,SUM($D17:E17),IF($A$3=7,SUM($D17:E17),IF($A$3=8,SUM($D$17:E17),IF($A$3=9,SUM($D17:E17),IF($A$3=10,SUM($D17:E17))))))))))</f>
        <v>28.266666666666673</v>
      </c>
      <c r="F18" s="20">
        <f>IF($A$3=2,SUM(E17:F17),IF($A$3=3,SUM($D17:F17),IF($A$3=4,SUM($D17:F17),IF($A$3=5,SUM($D17:F17),IF($A$3=6,SUM($D17:F17),IF($A$3=7,SUM($D17:F17),IF($A$3=8,SUM($D$17:F17),IF($A$3=9,SUM($D17:F17),IF($A$3=10,SUM($D17:F17))))))))))</f>
        <v>44.992000000000012</v>
      </c>
      <c r="G18" s="20">
        <f>IF($A$3=2,SUM(F17:G17),IF($A$3=3,SUM(E17:G17),IF($A$3=4,SUM($D17:G17),IF($A$3=5,SUM($D17:G17),IF($A$3=6,SUM($D17:G17),IF($A$3=7,SUM($D17:G17),IF($A$3=8,SUM($D$17:G17),IF($A$3=9,SUM($D17:G17),IF($A$3=10,SUM($D17:G17))))))))))</f>
        <v>50.391040000000018</v>
      </c>
      <c r="H18" s="20">
        <f>IF($A$3=2,SUM(G17:H17),IF($A$3=3,SUM(F17:H17),IF($A$3=4,SUM(E17:H17),IF($A$3=5,SUM($D17:H17),IF($A$3=6,SUM($D17:H17),IF($A$3=7,SUM($D17:H17),IF($A$3=8,SUM($D$17:H17),IF($A$3=9,SUM($D17:H17),IF($A$3=10,SUM($D17:H17))))))))))</f>
        <v>56.437964800000017</v>
      </c>
      <c r="I18" s="20">
        <f>IF($A$3=2,SUM(H17:I17),IF($A$3=3,SUM(G17:I17),IF($A$3=4,SUM(F17:I17),IF($A$3=5,SUM($D17:I17),IF($A$3=6,SUM($D17:I17),IF($A$3=7,SUM($D17:I17),IF($A$3=8,SUM($D$17:I17),IF($A$3=9,SUM($D17:I17),IF($A$3=10,SUM($D17:I17))))))))))</f>
        <v>63.210520576000022</v>
      </c>
      <c r="J18" s="20">
        <f>IF($A$3=2,SUM(I17:J17),IF($A$3=3,SUM(H17:J17),IF($A$3=4,SUM(G17:J17),IF($A$3=5,SUM($D17:J17),IF($A$3=6,SUM($D17:J17),IF($A$3=7,SUM($D17:J17),IF($A$3=8,SUM($D$17:J17),IF($A$3=9,SUM($D17:J17),IF($A$3=10,SUM($D17:J17))))))))))</f>
        <v>70.795783045120032</v>
      </c>
      <c r="K18" s="20">
        <f>IF($A$3=2,SUM(J17:K17),IF($A$3=3,SUM(I17:K17),IF($A$3=4,SUM(H17:K17),IF($A$3=5,SUM($D17:K17),IF($A$3=6,SUM($D17:K17),IF($A$3=7,SUM($D17:K17),IF($A$3=8,SUM($D$17:K17),IF($A$3=9,SUM($D17:K17),IF($A$3=10,SUM($D17:K17))))))))))</f>
        <v>79.291277010534444</v>
      </c>
      <c r="L18" s="20">
        <f>IF($A$3=2,SUM(K17:L17),IF($A$3=3,SUM(J17:L17),IF($A$3=4,SUM(I17:L17),IF($A$3=5,SUM($D17:L17),IF($A$3=6,SUM($D17:L17),IF($A$3=7,SUM($D17:L17),IF($A$3=8,SUM($D$17:L17),IF($A$3=9,SUM($D17:L17),IF($A$3=10,SUM($D17:L17))))))))))</f>
        <v>88.806230251798581</v>
      </c>
      <c r="M18" s="20">
        <f>IF($A$3=2,SUM(L17:M17),IF($A$3=3,SUM(K17:M17),IF($A$3=4,SUM(J17:M17),IF($A$3=5,SUM($D17:M17),IF($A$3=6,SUM($D17:M17),IF($A$3=7,SUM($D17:M17),IF($A$3=8,SUM($D$17:M17),IF($A$3=9,SUM($D17:M17),IF($A$3=10,SUM($D17:M17))))))))))</f>
        <v>99.462977882014414</v>
      </c>
      <c r="N18" s="21">
        <f>IF($A$3=2,SUM(M17:N17),IF($A$3=3,SUM(L17:N17),IF($A$3=4,SUM(K17:N17),IF($A$3=5,SUM($D17:N17),IF($A$3=6,SUM($D17:N17),IF($A$3=7,SUM($D17:N17),IF($A$3=8,SUM($D$17:N17),IF($A$3=9,SUM($D17:N17),IF($A$3=10,SUM($D17:N17))))))))))</f>
        <v>111.39853522785616</v>
      </c>
      <c r="O18" s="30"/>
      <c r="P18" s="30"/>
      <c r="Q18" s="65"/>
      <c r="R18" s="67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59" x14ac:dyDescent="0.2">
      <c r="A19" s="41"/>
      <c r="B19" s="42"/>
      <c r="C19" s="43" t="str">
        <f>"Capitalized "&amp;C7&amp;" Asset"</f>
        <v>Capitalized R&amp;D Asset</v>
      </c>
      <c r="D19" s="44">
        <f>D7-D18</f>
        <v>26.666666666666664</v>
      </c>
      <c r="E19" s="44">
        <f>D19+E7-E18</f>
        <v>43.199999999999996</v>
      </c>
      <c r="F19" s="44">
        <f>E19+F7-F18</f>
        <v>48.383999999999993</v>
      </c>
      <c r="G19" s="20">
        <f>F19+G7-G18</f>
        <v>54.190079999999995</v>
      </c>
      <c r="H19" s="44">
        <f>G19+H7-H18</f>
        <v>60.692889600000001</v>
      </c>
      <c r="I19" s="44">
        <f t="shared" ref="I19:P19" si="23">H19+I7-I18</f>
        <v>67.976036351999994</v>
      </c>
      <c r="J19" s="44">
        <f t="shared" si="23"/>
        <v>76.133160714240006</v>
      </c>
      <c r="K19" s="44">
        <f t="shared" si="23"/>
        <v>85.26913999994882</v>
      </c>
      <c r="L19" s="44">
        <f t="shared" si="23"/>
        <v>95.501436799942667</v>
      </c>
      <c r="M19" s="44">
        <f t="shared" si="23"/>
        <v>106.96160921593581</v>
      </c>
      <c r="N19" s="45">
        <f t="shared" si="23"/>
        <v>119.79700232184813</v>
      </c>
      <c r="O19" s="30"/>
      <c r="P19" s="30"/>
      <c r="Q19" s="65"/>
      <c r="R19" s="64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59" x14ac:dyDescent="0.2">
      <c r="B20" s="38"/>
      <c r="G20" s="6"/>
      <c r="H20" s="43"/>
      <c r="I20" s="43"/>
      <c r="J20" s="43"/>
      <c r="K20" s="80"/>
      <c r="L20" s="81"/>
      <c r="M20" s="81"/>
      <c r="N20" s="82"/>
      <c r="O20" s="70"/>
      <c r="P20" s="70"/>
      <c r="Q20" s="65"/>
      <c r="R20" s="64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1:59" x14ac:dyDescent="0.2">
      <c r="A21" s="4" t="str">
        <f>"#of years of Capitalization of "&amp;C26</f>
        <v>#of years of Capitalization of R&amp;D</v>
      </c>
      <c r="B21" s="46"/>
      <c r="C21" s="6"/>
      <c r="D21" s="6"/>
      <c r="E21" s="6"/>
      <c r="F21" s="6"/>
      <c r="G21" s="6"/>
      <c r="I21" s="20"/>
      <c r="J21" s="20"/>
      <c r="K21" s="71"/>
      <c r="L21" s="72"/>
      <c r="M21" s="72"/>
      <c r="N21" s="72"/>
      <c r="O21" s="73"/>
      <c r="P21" s="73"/>
      <c r="Q21" s="65"/>
      <c r="R21" s="64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V21" s="47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</row>
    <row r="22" spans="1:59" x14ac:dyDescent="0.2">
      <c r="A22" s="7">
        <v>5</v>
      </c>
      <c r="B22" s="49"/>
      <c r="I22" s="20"/>
      <c r="J22" s="20"/>
      <c r="K22" s="71"/>
      <c r="L22" s="72"/>
      <c r="M22" s="72"/>
      <c r="N22" s="72"/>
      <c r="O22" s="73"/>
      <c r="P22" s="73"/>
      <c r="Q22" s="65"/>
      <c r="R22" s="64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V22" s="17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</row>
    <row r="23" spans="1:59" ht="18" x14ac:dyDescent="0.2">
      <c r="A23" s="9" t="s">
        <v>5</v>
      </c>
      <c r="B23" s="50"/>
      <c r="D23" s="3"/>
      <c r="E23" s="3"/>
      <c r="F23" s="3"/>
      <c r="G23" s="3"/>
      <c r="H23" s="63"/>
      <c r="I23" s="20"/>
      <c r="J23" s="20"/>
      <c r="K23" s="68"/>
      <c r="L23" s="69"/>
      <c r="M23" s="69"/>
      <c r="N23" s="69"/>
      <c r="O23" s="70"/>
      <c r="P23" s="70"/>
      <c r="Q23" s="65"/>
      <c r="R23" s="64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V23" s="22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</row>
    <row r="24" spans="1:59" x14ac:dyDescent="0.2">
      <c r="A24" s="11"/>
      <c r="B24" s="12">
        <v>0.12</v>
      </c>
      <c r="C24" s="13" t="s">
        <v>6</v>
      </c>
      <c r="D24" s="14">
        <v>100</v>
      </c>
      <c r="E24" s="14">
        <f>D24*(1+$B$5)</f>
        <v>112.00000000000001</v>
      </c>
      <c r="F24" s="14">
        <f t="shared" ref="F24:H24" si="24">E24*(1+$B$5)</f>
        <v>125.44000000000003</v>
      </c>
      <c r="G24" s="14">
        <f t="shared" si="24"/>
        <v>140.49280000000005</v>
      </c>
      <c r="H24" s="14">
        <f t="shared" si="24"/>
        <v>157.35193600000005</v>
      </c>
      <c r="I24" s="14">
        <f t="shared" ref="I24" si="25">H24*(1+$B$5)</f>
        <v>176.23416832000007</v>
      </c>
      <c r="J24" s="14">
        <f t="shared" ref="J24" si="26">I24*(1+$B$5)</f>
        <v>197.38226851840008</v>
      </c>
      <c r="K24" s="14">
        <f t="shared" ref="K24" si="27">J24*(1+$B$5)</f>
        <v>221.0681407406081</v>
      </c>
      <c r="L24" s="14">
        <f t="shared" ref="L24" si="28">K24*(1+$B$5)</f>
        <v>247.59631762948109</v>
      </c>
      <c r="M24" s="14">
        <f t="shared" ref="M24" si="29">L24*(1+$B$5)</f>
        <v>277.30787574501886</v>
      </c>
      <c r="N24" s="15">
        <f t="shared" ref="N24" si="30">M24*(1+$B$5)</f>
        <v>310.58482083442118</v>
      </c>
      <c r="O24" s="73"/>
      <c r="P24" s="73"/>
      <c r="Q24" s="65"/>
      <c r="R24" s="64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V24" s="22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</row>
    <row r="25" spans="1:59" x14ac:dyDescent="0.2">
      <c r="A25" s="11"/>
      <c r="B25" s="12">
        <v>0.2</v>
      </c>
      <c r="C25" s="19" t="s">
        <v>7</v>
      </c>
      <c r="D25" s="20">
        <f>D$5*$B25</f>
        <v>20</v>
      </c>
      <c r="E25" s="20">
        <f t="shared" ref="E25:N27" si="31">E$5*$B25</f>
        <v>22.400000000000006</v>
      </c>
      <c r="F25" s="20">
        <f t="shared" si="31"/>
        <v>25.088000000000008</v>
      </c>
      <c r="G25" s="20">
        <f t="shared" si="31"/>
        <v>28.09856000000001</v>
      </c>
      <c r="H25" s="20">
        <f t="shared" si="31"/>
        <v>31.470387200000012</v>
      </c>
      <c r="I25" s="20">
        <f t="shared" si="31"/>
        <v>35.246833664000015</v>
      </c>
      <c r="J25" s="20">
        <f t="shared" si="31"/>
        <v>39.476453703680022</v>
      </c>
      <c r="K25" s="20">
        <f t="shared" si="31"/>
        <v>44.213628148121622</v>
      </c>
      <c r="L25" s="20">
        <f t="shared" si="31"/>
        <v>49.519263525896221</v>
      </c>
      <c r="M25" s="20">
        <f t="shared" si="31"/>
        <v>55.461575149003778</v>
      </c>
      <c r="N25" s="21">
        <f t="shared" si="31"/>
        <v>62.116964166884237</v>
      </c>
      <c r="O25" s="73"/>
      <c r="P25" s="73"/>
      <c r="Q25" s="65"/>
      <c r="R25" s="64"/>
      <c r="Z25" s="39"/>
      <c r="AA25" s="39"/>
      <c r="AB25" s="39"/>
      <c r="AC25" s="39"/>
      <c r="AD25" s="39"/>
      <c r="AE25" s="39"/>
      <c r="AV25" s="22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</row>
    <row r="26" spans="1:59" x14ac:dyDescent="0.2">
      <c r="A26" s="11"/>
      <c r="B26" s="12">
        <v>0.4</v>
      </c>
      <c r="C26" s="19" t="s">
        <v>8</v>
      </c>
      <c r="D26" s="20">
        <f>D$5*$B26</f>
        <v>40</v>
      </c>
      <c r="E26" s="20">
        <f t="shared" si="31"/>
        <v>44.800000000000011</v>
      </c>
      <c r="F26" s="20">
        <f t="shared" si="31"/>
        <v>50.176000000000016</v>
      </c>
      <c r="G26" s="20">
        <f t="shared" si="31"/>
        <v>56.19712000000002</v>
      </c>
      <c r="H26" s="20">
        <f t="shared" si="31"/>
        <v>62.940774400000024</v>
      </c>
      <c r="I26" s="20">
        <f t="shared" si="31"/>
        <v>70.493667328000029</v>
      </c>
      <c r="J26" s="20">
        <f t="shared" si="31"/>
        <v>78.952907407360044</v>
      </c>
      <c r="K26" s="20">
        <f t="shared" si="31"/>
        <v>88.427256296243243</v>
      </c>
      <c r="L26" s="20">
        <f t="shared" si="31"/>
        <v>99.038527051792443</v>
      </c>
      <c r="M26" s="20">
        <f t="shared" si="31"/>
        <v>110.92315029800756</v>
      </c>
      <c r="N26" s="21">
        <f t="shared" si="31"/>
        <v>124.23392833376847</v>
      </c>
      <c r="O26" s="65"/>
      <c r="P26" s="65"/>
      <c r="Q26" s="65"/>
      <c r="R26" s="64"/>
      <c r="AV26" s="22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</row>
    <row r="27" spans="1:59" x14ac:dyDescent="0.2">
      <c r="A27" s="11"/>
      <c r="B27" s="12">
        <v>0.15</v>
      </c>
      <c r="C27" s="19" t="s">
        <v>9</v>
      </c>
      <c r="D27" s="20">
        <f>D$5*$B27</f>
        <v>15</v>
      </c>
      <c r="E27" s="20">
        <f t="shared" si="31"/>
        <v>16.8</v>
      </c>
      <c r="F27" s="20">
        <f t="shared" si="31"/>
        <v>18.816000000000003</v>
      </c>
      <c r="G27" s="20">
        <f t="shared" si="31"/>
        <v>21.073920000000005</v>
      </c>
      <c r="H27" s="20">
        <f t="shared" si="31"/>
        <v>23.602790400000007</v>
      </c>
      <c r="I27" s="20">
        <f t="shared" si="31"/>
        <v>26.435125248000009</v>
      </c>
      <c r="J27" s="20">
        <f t="shared" si="31"/>
        <v>29.607340277760009</v>
      </c>
      <c r="K27" s="20">
        <f t="shared" si="31"/>
        <v>33.160221111091211</v>
      </c>
      <c r="L27" s="20">
        <f t="shared" si="31"/>
        <v>37.139447644422162</v>
      </c>
      <c r="M27" s="20">
        <f t="shared" si="31"/>
        <v>41.596181361752826</v>
      </c>
      <c r="N27" s="21">
        <f t="shared" si="31"/>
        <v>46.587723125163173</v>
      </c>
      <c r="O27" s="65"/>
      <c r="P27" s="65"/>
      <c r="Q27" s="65"/>
      <c r="R27" s="64"/>
      <c r="AV27" s="27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</row>
    <row r="28" spans="1:59" x14ac:dyDescent="0.2">
      <c r="A28" s="11"/>
      <c r="B28" s="12"/>
      <c r="C28" s="24" t="s">
        <v>10</v>
      </c>
      <c r="D28" s="25">
        <f>D24-SUM(D25:D27)</f>
        <v>25</v>
      </c>
      <c r="E28" s="25">
        <f t="shared" ref="E28:H28" si="32">E24-SUM(E25:E27)</f>
        <v>28</v>
      </c>
      <c r="F28" s="25">
        <f t="shared" si="32"/>
        <v>31.36</v>
      </c>
      <c r="G28" s="25">
        <f t="shared" si="32"/>
        <v>35.123200000000011</v>
      </c>
      <c r="H28" s="25">
        <f t="shared" si="32"/>
        <v>39.337984000000006</v>
      </c>
      <c r="I28" s="25">
        <f t="shared" ref="I28:N28" si="33">I24-SUM(I25:I27)</f>
        <v>44.058542079999995</v>
      </c>
      <c r="J28" s="25">
        <f t="shared" si="33"/>
        <v>49.345567129599999</v>
      </c>
      <c r="K28" s="25">
        <f t="shared" si="33"/>
        <v>55.267035185152025</v>
      </c>
      <c r="L28" s="25">
        <f t="shared" si="33"/>
        <v>61.899079407370294</v>
      </c>
      <c r="M28" s="25">
        <f t="shared" si="33"/>
        <v>69.326968936254701</v>
      </c>
      <c r="N28" s="26">
        <f t="shared" si="33"/>
        <v>77.646205208605295</v>
      </c>
      <c r="O28" s="65"/>
      <c r="P28" s="65"/>
      <c r="Q28" s="65"/>
      <c r="R28" s="64"/>
      <c r="AV28" s="51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</row>
    <row r="29" spans="1:59" x14ac:dyDescent="0.2">
      <c r="A29" s="11"/>
      <c r="B29" s="12">
        <v>0.3</v>
      </c>
      <c r="C29" s="19" t="s">
        <v>11</v>
      </c>
      <c r="D29" s="20">
        <f>D$9*$B29</f>
        <v>7.5</v>
      </c>
      <c r="E29" s="20">
        <f t="shared" ref="E29:N29" si="34">E$9*$B29</f>
        <v>8.4</v>
      </c>
      <c r="F29" s="20">
        <f t="shared" si="34"/>
        <v>9.4079999999999995</v>
      </c>
      <c r="G29" s="20">
        <f t="shared" si="34"/>
        <v>10.536960000000002</v>
      </c>
      <c r="H29" s="20">
        <f t="shared" si="34"/>
        <v>11.801395200000002</v>
      </c>
      <c r="I29" s="20">
        <f t="shared" si="34"/>
        <v>13.217562623999997</v>
      </c>
      <c r="J29" s="20">
        <f t="shared" si="34"/>
        <v>14.803670138879999</v>
      </c>
      <c r="K29" s="20">
        <f t="shared" si="34"/>
        <v>16.580110555545605</v>
      </c>
      <c r="L29" s="20">
        <f t="shared" si="34"/>
        <v>18.569723822211088</v>
      </c>
      <c r="M29" s="20">
        <f t="shared" si="34"/>
        <v>20.79809068087641</v>
      </c>
      <c r="N29" s="21">
        <f t="shared" si="34"/>
        <v>23.293861562581586</v>
      </c>
      <c r="O29" s="65"/>
      <c r="P29" s="65"/>
      <c r="Q29" s="65"/>
      <c r="R29" s="64"/>
      <c r="AV29" s="22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</row>
    <row r="30" spans="1:59" x14ac:dyDescent="0.2">
      <c r="A30" s="11"/>
      <c r="B30" s="12"/>
      <c r="C30" s="19" t="s">
        <v>12</v>
      </c>
      <c r="D30" s="20">
        <f>D28-D29</f>
        <v>17.5</v>
      </c>
      <c r="E30" s="20">
        <f t="shared" ref="E30:H30" si="35">E28-E29</f>
        <v>19.600000000000001</v>
      </c>
      <c r="F30" s="20">
        <f t="shared" si="35"/>
        <v>21.951999999999998</v>
      </c>
      <c r="G30" s="20">
        <f t="shared" si="35"/>
        <v>24.586240000000011</v>
      </c>
      <c r="H30" s="20">
        <f t="shared" si="35"/>
        <v>27.536588800000004</v>
      </c>
      <c r="I30" s="20">
        <f t="shared" ref="I30:N30" si="36">I28-I29</f>
        <v>30.840979455999999</v>
      </c>
      <c r="J30" s="20">
        <f t="shared" si="36"/>
        <v>34.541896990719998</v>
      </c>
      <c r="K30" s="20">
        <f t="shared" si="36"/>
        <v>38.686924629606423</v>
      </c>
      <c r="L30" s="20">
        <f t="shared" si="36"/>
        <v>43.329355585159206</v>
      </c>
      <c r="M30" s="20">
        <f t="shared" si="36"/>
        <v>48.528878255378288</v>
      </c>
      <c r="N30" s="21">
        <f t="shared" si="36"/>
        <v>54.352343646023712</v>
      </c>
      <c r="O30" s="65"/>
      <c r="P30" s="65"/>
      <c r="Q30" s="65"/>
      <c r="R30" s="64"/>
      <c r="AV30" s="22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</row>
    <row r="31" spans="1:59" x14ac:dyDescent="0.2">
      <c r="A31" s="11"/>
      <c r="B31" s="12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65"/>
      <c r="P31" s="65"/>
      <c r="Q31" s="65"/>
      <c r="R31" s="64"/>
      <c r="AV31" s="22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</row>
    <row r="32" spans="1:59" x14ac:dyDescent="0.2">
      <c r="A32" s="11"/>
      <c r="B32" s="12"/>
      <c r="C32" s="24" t="s">
        <v>10</v>
      </c>
      <c r="D32" s="25">
        <f>D28</f>
        <v>25</v>
      </c>
      <c r="E32" s="25">
        <f t="shared" ref="E32:H32" si="37">E28</f>
        <v>28</v>
      </c>
      <c r="F32" s="25">
        <f t="shared" si="37"/>
        <v>31.36</v>
      </c>
      <c r="G32" s="25">
        <f t="shared" si="37"/>
        <v>35.123200000000011</v>
      </c>
      <c r="H32" s="25">
        <f t="shared" si="37"/>
        <v>39.337984000000006</v>
      </c>
      <c r="I32" s="25">
        <f t="shared" ref="I32:N32" si="38">I28</f>
        <v>44.058542079999995</v>
      </c>
      <c r="J32" s="25">
        <f t="shared" si="38"/>
        <v>49.345567129599999</v>
      </c>
      <c r="K32" s="25">
        <f t="shared" si="38"/>
        <v>55.267035185152025</v>
      </c>
      <c r="L32" s="25">
        <f t="shared" si="38"/>
        <v>61.899079407370294</v>
      </c>
      <c r="M32" s="25">
        <f t="shared" si="38"/>
        <v>69.326968936254701</v>
      </c>
      <c r="N32" s="26">
        <f t="shared" si="38"/>
        <v>77.646205208605295</v>
      </c>
      <c r="O32" s="65"/>
      <c r="P32" s="66"/>
      <c r="Q32" s="66"/>
      <c r="R32" s="67"/>
      <c r="S32" s="39"/>
      <c r="T32" s="39"/>
      <c r="U32" s="39"/>
      <c r="V32" s="39"/>
      <c r="W32" s="39"/>
      <c r="X32" s="39"/>
      <c r="Y32" s="39"/>
      <c r="Z32" s="39"/>
      <c r="AV32" s="27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</row>
    <row r="33" spans="1:59" x14ac:dyDescent="0.2">
      <c r="A33" s="11"/>
      <c r="B33" s="12">
        <v>0.33</v>
      </c>
      <c r="C33" s="19" t="s">
        <v>13</v>
      </c>
      <c r="D33" s="20">
        <f>D$9*$B33</f>
        <v>8.25</v>
      </c>
      <c r="E33" s="20">
        <f t="shared" ref="E33:N33" si="39">E$9*$B33</f>
        <v>9.24</v>
      </c>
      <c r="F33" s="20">
        <f t="shared" si="39"/>
        <v>10.348800000000001</v>
      </c>
      <c r="G33" s="20">
        <f>G$9*$B33</f>
        <v>11.590656000000005</v>
      </c>
      <c r="H33" s="20">
        <f t="shared" si="39"/>
        <v>12.981534720000003</v>
      </c>
      <c r="I33" s="20">
        <f t="shared" si="39"/>
        <v>14.539318886399998</v>
      </c>
      <c r="J33" s="20">
        <f t="shared" si="39"/>
        <v>16.284037152768001</v>
      </c>
      <c r="K33" s="20">
        <f t="shared" si="39"/>
        <v>18.238121611100169</v>
      </c>
      <c r="L33" s="20">
        <f t="shared" si="39"/>
        <v>20.426696204432197</v>
      </c>
      <c r="M33" s="20">
        <f t="shared" si="39"/>
        <v>22.877899748964051</v>
      </c>
      <c r="N33" s="21">
        <f t="shared" si="39"/>
        <v>25.62324771883975</v>
      </c>
      <c r="O33" s="65"/>
      <c r="P33" s="66"/>
      <c r="Q33" s="66"/>
      <c r="R33" s="67"/>
      <c r="S33" s="39"/>
      <c r="T33" s="39"/>
      <c r="U33" s="39"/>
      <c r="V33" s="39"/>
      <c r="W33" s="39"/>
      <c r="X33" s="39"/>
      <c r="Y33" s="39"/>
      <c r="Z33" s="39"/>
      <c r="AV33" s="22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</row>
    <row r="34" spans="1:59" x14ac:dyDescent="0.2">
      <c r="A34" s="31"/>
      <c r="B34" s="32"/>
      <c r="C34" s="33" t="s">
        <v>14</v>
      </c>
      <c r="D34" s="34">
        <f>D32-D33</f>
        <v>16.75</v>
      </c>
      <c r="E34" s="34">
        <f t="shared" ref="E34:H34" si="40">E32-E33</f>
        <v>18.759999999999998</v>
      </c>
      <c r="F34" s="34">
        <f t="shared" si="40"/>
        <v>21.011199999999999</v>
      </c>
      <c r="G34" s="25">
        <f t="shared" si="40"/>
        <v>23.532544000000009</v>
      </c>
      <c r="H34" s="34">
        <f t="shared" si="40"/>
        <v>26.356449280000003</v>
      </c>
      <c r="I34" s="34">
        <f t="shared" ref="I34:N34" si="41">I32-I33</f>
        <v>29.519223193599998</v>
      </c>
      <c r="J34" s="34">
        <f t="shared" si="41"/>
        <v>33.061529976831999</v>
      </c>
      <c r="K34" s="34">
        <f t="shared" si="41"/>
        <v>37.028913574051856</v>
      </c>
      <c r="L34" s="34">
        <f t="shared" si="41"/>
        <v>41.472383202938097</v>
      </c>
      <c r="M34" s="34">
        <f t="shared" si="41"/>
        <v>46.449069187290647</v>
      </c>
      <c r="N34" s="35">
        <f t="shared" si="41"/>
        <v>52.022957489765545</v>
      </c>
      <c r="O34" s="65"/>
      <c r="P34" s="65"/>
      <c r="Q34" s="65"/>
      <c r="R34" s="64"/>
      <c r="AV34" s="22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</row>
    <row r="35" spans="1:59" x14ac:dyDescent="0.2">
      <c r="A35" s="37" t="s">
        <v>18</v>
      </c>
      <c r="B35" s="38"/>
      <c r="D35" s="20"/>
      <c r="E35" s="20"/>
      <c r="F35" s="20"/>
      <c r="G35" s="83"/>
      <c r="H35" s="20"/>
      <c r="I35" s="20"/>
      <c r="J35" s="20"/>
      <c r="K35" s="20"/>
      <c r="L35" s="20"/>
      <c r="M35" s="20"/>
      <c r="N35" s="21"/>
      <c r="O35" s="65"/>
      <c r="P35" s="65"/>
      <c r="Q35" s="65"/>
      <c r="R35" s="64"/>
      <c r="AV35" s="27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</row>
    <row r="36" spans="1:59" x14ac:dyDescent="0.2">
      <c r="A36" s="40"/>
      <c r="B36" s="38"/>
      <c r="C36" s="2" t="s">
        <v>16</v>
      </c>
      <c r="D36" s="20">
        <f>D26/$A$22</f>
        <v>8</v>
      </c>
      <c r="E36" s="20">
        <f>E26/$A$22</f>
        <v>8.9600000000000026</v>
      </c>
      <c r="F36" s="20">
        <f>F26/$A$22</f>
        <v>10.035200000000003</v>
      </c>
      <c r="G36" s="20">
        <f>G26/$A$22</f>
        <v>11.239424000000003</v>
      </c>
      <c r="H36" s="20">
        <f>H26/$A$22</f>
        <v>12.588154880000005</v>
      </c>
      <c r="I36" s="20">
        <f t="shared" ref="I36:N36" si="42">I26/$A$22</f>
        <v>14.098733465600006</v>
      </c>
      <c r="J36" s="20">
        <f t="shared" si="42"/>
        <v>15.790581481472008</v>
      </c>
      <c r="K36" s="20">
        <f t="shared" si="42"/>
        <v>17.685451259248648</v>
      </c>
      <c r="L36" s="20">
        <f t="shared" si="42"/>
        <v>19.807705410358487</v>
      </c>
      <c r="M36" s="20">
        <f t="shared" si="42"/>
        <v>22.18463005960151</v>
      </c>
      <c r="N36" s="21">
        <f t="shared" si="42"/>
        <v>24.846785666753696</v>
      </c>
      <c r="O36" s="65"/>
      <c r="P36" s="65"/>
      <c r="Q36" s="65"/>
      <c r="R36" s="64"/>
      <c r="AV36" s="27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</row>
    <row r="37" spans="1:59" x14ac:dyDescent="0.2">
      <c r="A37" s="11"/>
      <c r="B37" s="38"/>
      <c r="C37" s="2" t="s">
        <v>17</v>
      </c>
      <c r="D37" s="20">
        <f>D26/$A$22</f>
        <v>8</v>
      </c>
      <c r="E37" s="20">
        <f>IF($A$22=2,SUM($D36:E36),IF($A$22=3,SUM($D36:E36),IF($A$22=4,SUM($D36:E36),IF($A$22=5,SUM($D36:E36),IF($A$22=6,SUM($D36:E36),IF($A$22=7,SUM($D36:E36),IF($A$22=8,SUM($D$17:E36),IF($A$22=9,SUM($D36:E36),IF($A$22=10,SUM($D36:E36))))))))))</f>
        <v>16.96</v>
      </c>
      <c r="F37" s="20">
        <f>IF($A$22=2,SUM(E36:F36),IF($A$22=3,SUM($D36:F36),IF($A$22=4,SUM($D36:F36),IF($A$22=5,SUM($D36:F36),IF($A$22=6,SUM($D36:F36),IF($A$22=7,SUM($D36:F36),IF($A$22=8,SUM($D$17:F36),IF($A$22=9,SUM($D36:F36),IF($A$22=10,SUM($D36:F36))))))))))</f>
        <v>26.995200000000004</v>
      </c>
      <c r="G37" s="20">
        <f>IF($A$22=2,SUM(F36:G36),IF($A$22=3,SUM(E36:G36),IF($A$22=4,SUM($D36:G36),IF($A$22=5,SUM($D36:G36),IF($A$22=6,SUM($D36:G36),IF($A$22=7,SUM($D36:G36),IF($A$22=8,SUM($D$17:G36),IF($A$22=9,SUM($D36:G36),IF($A$22=10,SUM($D36:G36))))))))))</f>
        <v>38.234624000000011</v>
      </c>
      <c r="H37" s="20">
        <f>IF($A$22=2,SUM(G36:H36),IF($A$22=3,SUM(F36:H36),IF($A$22=4,SUM(E36:H36),IF($A$22=5,SUM($D36:H36),IF($A$22=6,SUM($D36:H36),IF($A$22=7,SUM($D36:H36),IF($A$22=8,SUM($D$36:H36),IF($A$22=9,SUM($D36:H36),IF($A$22=10,SUM($D36:H36))))))))))</f>
        <v>50.822778880000016</v>
      </c>
      <c r="I37" s="20">
        <f>IF($A$22=2,SUM(H36:I36),IF($A$22=3,SUM(G36:I36),IF($A$22=4,SUM(F36:I36),IF($A$22=5,SUM(E36:I36),IF($A$22=6,SUM($C36:I36),IF($A$22=7,SUM($C36:I36),IF($A$22=8,SUM($C$26:I36),IF($A$22=9,SUM($C36:I36),IF($A$22=10,SUM($C36:I36))))))))))</f>
        <v>56.921512345600021</v>
      </c>
      <c r="J37" s="20">
        <f>IF($A$22=2,SUM(I36:J36),IF($A$22=3,SUM(H36:J36),IF($A$22=4,SUM(G36:J36),IF($A$22=5,SUM(F36:J36),IF($A$22=6,SUM($C36:J36),IF($A$22=7,SUM($C36:J36),IF($A$22=8,SUM($C$26:J36),IF($A$22=9,SUM($C36:J36),IF($A$22=10,SUM($C36:J36))))))))))</f>
        <v>63.752093827072024</v>
      </c>
      <c r="K37" s="20">
        <f>IF($A$22=2,SUM(J36:K36),IF($A$22=3,SUM(I36:K36),IF($A$22=4,SUM(H36:K36),IF($A$22=5,SUM(G36:K36),IF($A$22=6,SUM($C36:K36),IF($A$22=7,SUM($C36:K36),IF($A$22=8,SUM($C$26:K36),IF($A$22=9,SUM($C36:K36),IF($A$22=10,SUM($C36:K36))))))))))</f>
        <v>71.402345086320665</v>
      </c>
      <c r="L37" s="20">
        <f>IF($A$22=2,SUM(K36:L36),IF($A$22=3,SUM(J36:L36),IF($A$22=4,SUM(I36:L36),IF($A$22=5,SUM(H36:L36),IF($A$22=6,SUM($C36:L36),IF($A$22=7,SUM($C36:L36),IF($A$22=8,SUM($C$26:L36),IF($A$22=9,SUM($C36:L36),IF($A$22=10,SUM($C36:L36))))))))))</f>
        <v>79.970626496679159</v>
      </c>
      <c r="M37" s="20">
        <f>IF($A$22=2,SUM(L36:M36),IF($A$22=3,SUM(K36:M36),IF($A$22=4,SUM(J36:M36),IF($A$22=5,SUM(I36:M36),IF($A$22=6,SUM($C36:M36),IF($A$22=7,SUM($C36:M36),IF($A$22=8,SUM($C$26:M36),IF($A$22=9,SUM($C36:M36),IF($A$22=10,SUM($C36:M36))))))))))</f>
        <v>89.567101676280657</v>
      </c>
      <c r="N37" s="21">
        <f>IF($A$22=2,SUM(M36:N36),IF($A$22=3,SUM(L36:N36),IF($A$22=4,SUM(K36:N36),IF($A$22=5,SUM(J36:N36),IF($A$22=6,SUM($C36:N36),IF($A$22=7,SUM($C36:N36),IF($A$22=8,SUM($C$26:N36),IF($A$22=9,SUM($C36:N36),IF($A$22=10,SUM($C36:N36))))))))))</f>
        <v>100.31515387743434</v>
      </c>
      <c r="O37" s="64"/>
      <c r="P37" s="64"/>
      <c r="Q37" s="64"/>
      <c r="R37" s="64"/>
      <c r="AV37" s="22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</row>
    <row r="38" spans="1:59" x14ac:dyDescent="0.2">
      <c r="A38" s="41"/>
      <c r="B38" s="42"/>
      <c r="C38" s="43" t="str">
        <f>"Capitalized "&amp;C26&amp;" Asset"</f>
        <v>Capitalized R&amp;D Asset</v>
      </c>
      <c r="D38" s="44">
        <f>D26-D37</f>
        <v>32</v>
      </c>
      <c r="E38" s="44">
        <f>D38+E26-E37</f>
        <v>59.840000000000011</v>
      </c>
      <c r="F38" s="44">
        <f>E38+F26-F37</f>
        <v>83.020800000000008</v>
      </c>
      <c r="G38" s="20">
        <f>F38+G26-G37</f>
        <v>100.98329600000001</v>
      </c>
      <c r="H38" s="44">
        <f>G38+H26-H37</f>
        <v>113.10129152000002</v>
      </c>
      <c r="I38" s="44">
        <f t="shared" ref="I38:N38" si="43">H38+I26-I37</f>
        <v>126.67344650240001</v>
      </c>
      <c r="J38" s="44">
        <f t="shared" si="43"/>
        <v>141.87426008268801</v>
      </c>
      <c r="K38" s="44">
        <f t="shared" si="43"/>
        <v>158.89917129261056</v>
      </c>
      <c r="L38" s="44">
        <f t="shared" si="43"/>
        <v>177.96707184772382</v>
      </c>
      <c r="M38" s="44">
        <f t="shared" si="43"/>
        <v>199.32312046945074</v>
      </c>
      <c r="N38" s="45">
        <f t="shared" si="43"/>
        <v>223.24189492578489</v>
      </c>
      <c r="O38" s="64"/>
      <c r="P38" s="64"/>
      <c r="Q38" s="64"/>
      <c r="R38" s="64"/>
      <c r="AV38" s="22"/>
      <c r="AW38" s="28"/>
      <c r="AX38" s="55"/>
      <c r="AY38" s="55"/>
      <c r="AZ38" s="55"/>
      <c r="BA38" s="55"/>
      <c r="BB38" s="55"/>
      <c r="BC38" s="23"/>
      <c r="BD38" s="23"/>
      <c r="BE38" s="23"/>
      <c r="BF38" s="23"/>
      <c r="BG38" s="23"/>
    </row>
    <row r="39" spans="1:59" x14ac:dyDescent="0.2">
      <c r="B39" s="56"/>
      <c r="D39" s="16"/>
      <c r="E39" s="16"/>
      <c r="F39" s="16"/>
      <c r="G39" s="83"/>
      <c r="H39" s="44"/>
      <c r="I39" s="44"/>
      <c r="J39" s="44"/>
      <c r="K39" s="44"/>
      <c r="L39" s="44"/>
      <c r="M39" s="44"/>
      <c r="N39" s="45"/>
      <c r="O39" s="74"/>
      <c r="P39" s="74"/>
      <c r="Q39" s="74"/>
      <c r="R39" s="74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</row>
    <row r="40" spans="1:59" x14ac:dyDescent="0.2">
      <c r="A40" s="4" t="str">
        <f>"#of years of Capitalization of "&amp;C45</f>
        <v>#of years of Capitalization of R&amp;D</v>
      </c>
      <c r="B40" s="46"/>
      <c r="C40" s="6"/>
      <c r="D40" s="6"/>
      <c r="E40" s="6"/>
      <c r="F40" s="6"/>
      <c r="G40" s="6"/>
      <c r="I40" s="62"/>
      <c r="J40" s="62"/>
      <c r="K40" s="62"/>
      <c r="L40" s="62"/>
      <c r="M40" s="62"/>
      <c r="N40" s="62"/>
      <c r="O40" s="64"/>
      <c r="P40" s="64"/>
      <c r="Q40" s="64"/>
      <c r="R40" s="64"/>
    </row>
    <row r="41" spans="1:59" x14ac:dyDescent="0.2">
      <c r="A41" s="7">
        <v>10</v>
      </c>
      <c r="B41" s="49"/>
      <c r="I41" s="75"/>
      <c r="J41" s="75"/>
      <c r="K41" s="75"/>
      <c r="L41" s="75"/>
      <c r="M41" s="75"/>
      <c r="N41" s="75"/>
      <c r="O41" s="64"/>
      <c r="P41" s="64"/>
      <c r="Q41" s="64"/>
      <c r="R41" s="64"/>
      <c r="AV41" s="17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59" ht="18" x14ac:dyDescent="0.2">
      <c r="A42" s="9" t="s">
        <v>5</v>
      </c>
      <c r="B42" s="50"/>
      <c r="D42" s="3"/>
      <c r="E42" s="3"/>
      <c r="F42" s="3"/>
      <c r="G42" s="3"/>
      <c r="H42" s="63"/>
      <c r="I42" s="75"/>
      <c r="J42" s="75"/>
      <c r="K42" s="75"/>
      <c r="L42" s="75"/>
      <c r="M42" s="75"/>
      <c r="N42" s="75"/>
      <c r="O42" s="64"/>
      <c r="P42" s="64"/>
      <c r="Q42" s="64"/>
      <c r="R42" s="64"/>
      <c r="AV42" s="22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</row>
    <row r="43" spans="1:59" x14ac:dyDescent="0.2">
      <c r="A43" s="11"/>
      <c r="B43" s="12">
        <v>0.12</v>
      </c>
      <c r="C43" s="13" t="s">
        <v>6</v>
      </c>
      <c r="D43" s="14">
        <v>100</v>
      </c>
      <c r="E43" s="14">
        <f>D43*(1+$B$5)</f>
        <v>112.00000000000001</v>
      </c>
      <c r="F43" s="14">
        <f t="shared" ref="F43:H43" si="44">E43*(1+$B$5)</f>
        <v>125.44000000000003</v>
      </c>
      <c r="G43" s="14">
        <f t="shared" si="44"/>
        <v>140.49280000000005</v>
      </c>
      <c r="H43" s="14">
        <f t="shared" si="44"/>
        <v>157.35193600000005</v>
      </c>
      <c r="I43" s="14">
        <f t="shared" ref="I43" si="45">H43*(1+$B$5)</f>
        <v>176.23416832000007</v>
      </c>
      <c r="J43" s="14">
        <f t="shared" ref="J43" si="46">I43*(1+$B$5)</f>
        <v>197.38226851840008</v>
      </c>
      <c r="K43" s="14">
        <f t="shared" ref="K43" si="47">J43*(1+$B$5)</f>
        <v>221.0681407406081</v>
      </c>
      <c r="L43" s="14">
        <f t="shared" ref="L43" si="48">K43*(1+$B$5)</f>
        <v>247.59631762948109</v>
      </c>
      <c r="M43" s="14">
        <f t="shared" ref="M43" si="49">L43*(1+$B$5)</f>
        <v>277.30787574501886</v>
      </c>
      <c r="N43" s="15">
        <f t="shared" ref="N43" si="50">M43*(1+$B$5)</f>
        <v>310.58482083442118</v>
      </c>
      <c r="O43" s="64"/>
      <c r="P43" s="64"/>
      <c r="Q43" s="64"/>
      <c r="R43" s="64"/>
      <c r="AV43" s="22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1:59" x14ac:dyDescent="0.2">
      <c r="A44" s="11"/>
      <c r="B44" s="12">
        <v>0.2</v>
      </c>
      <c r="C44" s="19" t="s">
        <v>7</v>
      </c>
      <c r="D44" s="20">
        <f>D$5*$B44</f>
        <v>20</v>
      </c>
      <c r="E44" s="20">
        <f t="shared" ref="E44:N46" si="51">E$5*$B44</f>
        <v>22.400000000000006</v>
      </c>
      <c r="F44" s="20">
        <f t="shared" si="51"/>
        <v>25.088000000000008</v>
      </c>
      <c r="G44" s="20">
        <f t="shared" si="51"/>
        <v>28.09856000000001</v>
      </c>
      <c r="H44" s="20">
        <f t="shared" si="51"/>
        <v>31.470387200000012</v>
      </c>
      <c r="I44" s="20">
        <f t="shared" si="51"/>
        <v>35.246833664000015</v>
      </c>
      <c r="J44" s="20">
        <f t="shared" si="51"/>
        <v>39.476453703680022</v>
      </c>
      <c r="K44" s="20">
        <f t="shared" si="51"/>
        <v>44.213628148121622</v>
      </c>
      <c r="L44" s="20">
        <f t="shared" si="51"/>
        <v>49.519263525896221</v>
      </c>
      <c r="M44" s="20">
        <f t="shared" si="51"/>
        <v>55.461575149003778</v>
      </c>
      <c r="N44" s="21">
        <f t="shared" si="51"/>
        <v>62.116964166884237</v>
      </c>
      <c r="O44" s="64"/>
      <c r="P44" s="64"/>
      <c r="Q44" s="64"/>
      <c r="R44" s="64"/>
      <c r="AV44" s="22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  <row r="45" spans="1:59" x14ac:dyDescent="0.2">
      <c r="A45" s="11"/>
      <c r="B45" s="12">
        <v>0.4</v>
      </c>
      <c r="C45" s="19" t="s">
        <v>8</v>
      </c>
      <c r="D45" s="20">
        <f>D$5*$B45</f>
        <v>40</v>
      </c>
      <c r="E45" s="20">
        <f t="shared" si="51"/>
        <v>44.800000000000011</v>
      </c>
      <c r="F45" s="20">
        <f t="shared" si="51"/>
        <v>50.176000000000016</v>
      </c>
      <c r="G45" s="20">
        <f t="shared" si="51"/>
        <v>56.19712000000002</v>
      </c>
      <c r="H45" s="20">
        <f t="shared" si="51"/>
        <v>62.940774400000024</v>
      </c>
      <c r="I45" s="20">
        <f t="shared" si="51"/>
        <v>70.493667328000029</v>
      </c>
      <c r="J45" s="20">
        <f t="shared" si="51"/>
        <v>78.952907407360044</v>
      </c>
      <c r="K45" s="20">
        <f t="shared" si="51"/>
        <v>88.427256296243243</v>
      </c>
      <c r="L45" s="20">
        <f t="shared" si="51"/>
        <v>99.038527051792443</v>
      </c>
      <c r="M45" s="20">
        <f t="shared" si="51"/>
        <v>110.92315029800756</v>
      </c>
      <c r="N45" s="21">
        <f t="shared" si="51"/>
        <v>124.23392833376847</v>
      </c>
      <c r="O45" s="64"/>
      <c r="P45" s="64"/>
      <c r="Q45" s="64"/>
      <c r="R45" s="64"/>
      <c r="AV45" s="22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</row>
    <row r="46" spans="1:59" x14ac:dyDescent="0.2">
      <c r="A46" s="11"/>
      <c r="B46" s="12">
        <v>0.15</v>
      </c>
      <c r="C46" s="19" t="s">
        <v>9</v>
      </c>
      <c r="D46" s="20">
        <f>D$5*$B46</f>
        <v>15</v>
      </c>
      <c r="E46" s="20">
        <f t="shared" si="51"/>
        <v>16.8</v>
      </c>
      <c r="F46" s="20">
        <f t="shared" si="51"/>
        <v>18.816000000000003</v>
      </c>
      <c r="G46" s="20">
        <f t="shared" si="51"/>
        <v>21.073920000000005</v>
      </c>
      <c r="H46" s="20">
        <f t="shared" si="51"/>
        <v>23.602790400000007</v>
      </c>
      <c r="I46" s="20">
        <f t="shared" si="51"/>
        <v>26.435125248000009</v>
      </c>
      <c r="J46" s="20">
        <f t="shared" si="51"/>
        <v>29.607340277760009</v>
      </c>
      <c r="K46" s="20">
        <f t="shared" si="51"/>
        <v>33.160221111091211</v>
      </c>
      <c r="L46" s="20">
        <f t="shared" si="51"/>
        <v>37.139447644422162</v>
      </c>
      <c r="M46" s="20">
        <f t="shared" si="51"/>
        <v>41.596181361752826</v>
      </c>
      <c r="N46" s="21">
        <f t="shared" si="51"/>
        <v>46.587723125163173</v>
      </c>
      <c r="O46" s="64"/>
      <c r="P46" s="64"/>
      <c r="Q46" s="64"/>
      <c r="R46" s="64"/>
      <c r="AV46" s="27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</row>
    <row r="47" spans="1:59" x14ac:dyDescent="0.2">
      <c r="A47" s="11"/>
      <c r="B47" s="12"/>
      <c r="C47" s="24" t="s">
        <v>10</v>
      </c>
      <c r="D47" s="25">
        <f>D43-SUM(D44:D46)</f>
        <v>25</v>
      </c>
      <c r="E47" s="25">
        <f t="shared" ref="E47:H47" si="52">E43-SUM(E44:E46)</f>
        <v>28</v>
      </c>
      <c r="F47" s="25">
        <f t="shared" si="52"/>
        <v>31.36</v>
      </c>
      <c r="G47" s="25">
        <f t="shared" si="52"/>
        <v>35.123200000000011</v>
      </c>
      <c r="H47" s="25">
        <f t="shared" si="52"/>
        <v>39.337984000000006</v>
      </c>
      <c r="I47" s="25">
        <f t="shared" ref="I47:N47" si="53">I43-SUM(I44:I46)</f>
        <v>44.058542079999995</v>
      </c>
      <c r="J47" s="25">
        <f t="shared" si="53"/>
        <v>49.345567129599999</v>
      </c>
      <c r="K47" s="25">
        <f t="shared" si="53"/>
        <v>55.267035185152025</v>
      </c>
      <c r="L47" s="25">
        <f t="shared" si="53"/>
        <v>61.899079407370294</v>
      </c>
      <c r="M47" s="25">
        <f t="shared" si="53"/>
        <v>69.326968936254701</v>
      </c>
      <c r="N47" s="26">
        <f t="shared" si="53"/>
        <v>77.646205208605295</v>
      </c>
      <c r="O47" s="64"/>
      <c r="P47" s="64"/>
      <c r="Q47" s="64"/>
      <c r="R47" s="64"/>
      <c r="AV47" s="51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</row>
    <row r="48" spans="1:59" x14ac:dyDescent="0.2">
      <c r="A48" s="11"/>
      <c r="B48" s="12">
        <v>0.3</v>
      </c>
      <c r="C48" s="19" t="s">
        <v>11</v>
      </c>
      <c r="D48" s="20">
        <f>D$9*$B48</f>
        <v>7.5</v>
      </c>
      <c r="E48" s="20">
        <f t="shared" ref="E48:N48" si="54">E$9*$B48</f>
        <v>8.4</v>
      </c>
      <c r="F48" s="20">
        <f t="shared" si="54"/>
        <v>9.4079999999999995</v>
      </c>
      <c r="G48" s="20">
        <f t="shared" si="54"/>
        <v>10.536960000000002</v>
      </c>
      <c r="H48" s="20">
        <f t="shared" si="54"/>
        <v>11.801395200000002</v>
      </c>
      <c r="I48" s="20">
        <f t="shared" si="54"/>
        <v>13.217562623999997</v>
      </c>
      <c r="J48" s="20">
        <f t="shared" si="54"/>
        <v>14.803670138879999</v>
      </c>
      <c r="K48" s="20">
        <f t="shared" si="54"/>
        <v>16.580110555545605</v>
      </c>
      <c r="L48" s="20">
        <f t="shared" si="54"/>
        <v>18.569723822211088</v>
      </c>
      <c r="M48" s="20">
        <f t="shared" si="54"/>
        <v>20.79809068087641</v>
      </c>
      <c r="N48" s="21">
        <f t="shared" si="54"/>
        <v>23.293861562581586</v>
      </c>
      <c r="O48" s="64"/>
      <c r="P48" s="64"/>
      <c r="Q48" s="64"/>
      <c r="R48" s="64"/>
      <c r="AV48" s="22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</row>
    <row r="49" spans="1:59" x14ac:dyDescent="0.2">
      <c r="A49" s="11"/>
      <c r="B49" s="12"/>
      <c r="C49" s="19" t="s">
        <v>12</v>
      </c>
      <c r="D49" s="20">
        <f>D47-D48</f>
        <v>17.5</v>
      </c>
      <c r="E49" s="20">
        <f t="shared" ref="E49:H49" si="55">E47-E48</f>
        <v>19.600000000000001</v>
      </c>
      <c r="F49" s="20">
        <f t="shared" si="55"/>
        <v>21.951999999999998</v>
      </c>
      <c r="G49" s="20">
        <f t="shared" si="55"/>
        <v>24.586240000000011</v>
      </c>
      <c r="H49" s="20">
        <f t="shared" si="55"/>
        <v>27.536588800000004</v>
      </c>
      <c r="I49" s="20">
        <f t="shared" ref="I49:N49" si="56">I47-I48</f>
        <v>30.840979455999999</v>
      </c>
      <c r="J49" s="20">
        <f t="shared" si="56"/>
        <v>34.541896990719998</v>
      </c>
      <c r="K49" s="20">
        <f t="shared" si="56"/>
        <v>38.686924629606423</v>
      </c>
      <c r="L49" s="20">
        <f t="shared" si="56"/>
        <v>43.329355585159206</v>
      </c>
      <c r="M49" s="20">
        <f t="shared" si="56"/>
        <v>48.528878255378288</v>
      </c>
      <c r="N49" s="21">
        <f t="shared" si="56"/>
        <v>54.352343646023712</v>
      </c>
      <c r="O49" s="64"/>
      <c r="P49" s="64"/>
      <c r="Q49" s="64"/>
      <c r="R49" s="64"/>
      <c r="AV49" s="22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</row>
    <row r="50" spans="1:59" x14ac:dyDescent="0.2">
      <c r="A50" s="11"/>
      <c r="B50" s="12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  <c r="O50" s="64"/>
      <c r="P50" s="64"/>
      <c r="Q50" s="64"/>
      <c r="R50" s="64"/>
      <c r="AV50" s="27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</row>
    <row r="51" spans="1:59" x14ac:dyDescent="0.2">
      <c r="A51" s="11"/>
      <c r="B51" s="12"/>
      <c r="C51" s="24" t="s">
        <v>10</v>
      </c>
      <c r="D51" s="25">
        <f>D47</f>
        <v>25</v>
      </c>
      <c r="E51" s="25">
        <f t="shared" ref="E51:H51" si="57">E47</f>
        <v>28</v>
      </c>
      <c r="F51" s="25">
        <f t="shared" si="57"/>
        <v>31.36</v>
      </c>
      <c r="G51" s="25">
        <f t="shared" si="57"/>
        <v>35.123200000000011</v>
      </c>
      <c r="H51" s="25">
        <f t="shared" si="57"/>
        <v>39.337984000000006</v>
      </c>
      <c r="I51" s="25">
        <f t="shared" ref="I51:N51" si="58">I47</f>
        <v>44.058542079999995</v>
      </c>
      <c r="J51" s="25">
        <f t="shared" si="58"/>
        <v>49.345567129599999</v>
      </c>
      <c r="K51" s="25">
        <f t="shared" si="58"/>
        <v>55.267035185152025</v>
      </c>
      <c r="L51" s="25">
        <f t="shared" si="58"/>
        <v>61.899079407370294</v>
      </c>
      <c r="M51" s="25">
        <f t="shared" si="58"/>
        <v>69.326968936254701</v>
      </c>
      <c r="N51" s="26">
        <f t="shared" si="58"/>
        <v>77.646205208605295</v>
      </c>
      <c r="O51" s="64"/>
      <c r="P51" s="64"/>
      <c r="Q51" s="64"/>
      <c r="R51" s="64"/>
      <c r="AV51" s="22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</row>
    <row r="52" spans="1:59" x14ac:dyDescent="0.2">
      <c r="A52" s="11"/>
      <c r="B52" s="12">
        <v>0.33</v>
      </c>
      <c r="C52" s="19" t="s">
        <v>13</v>
      </c>
      <c r="D52" s="20">
        <f>D$9*$B52</f>
        <v>8.25</v>
      </c>
      <c r="E52" s="20">
        <f t="shared" ref="E52:N52" si="59">E$9*$B52</f>
        <v>9.24</v>
      </c>
      <c r="F52" s="20">
        <f t="shared" si="59"/>
        <v>10.348800000000001</v>
      </c>
      <c r="G52" s="20">
        <f t="shared" si="59"/>
        <v>11.590656000000005</v>
      </c>
      <c r="H52" s="20">
        <f t="shared" si="59"/>
        <v>12.981534720000003</v>
      </c>
      <c r="I52" s="20">
        <f t="shared" si="59"/>
        <v>14.539318886399998</v>
      </c>
      <c r="J52" s="20">
        <f t="shared" si="59"/>
        <v>16.284037152768001</v>
      </c>
      <c r="K52" s="20">
        <f t="shared" si="59"/>
        <v>18.238121611100169</v>
      </c>
      <c r="L52" s="20">
        <f t="shared" si="59"/>
        <v>20.426696204432197</v>
      </c>
      <c r="M52" s="20">
        <f t="shared" si="59"/>
        <v>22.877899748964051</v>
      </c>
      <c r="N52" s="21">
        <f t="shared" si="59"/>
        <v>25.62324771883975</v>
      </c>
      <c r="O52" s="64"/>
      <c r="P52" s="64"/>
      <c r="Q52" s="64"/>
      <c r="R52" s="64"/>
      <c r="AV52" s="22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</row>
    <row r="53" spans="1:59" x14ac:dyDescent="0.2">
      <c r="A53" s="31"/>
      <c r="B53" s="32"/>
      <c r="C53" s="33" t="s">
        <v>14</v>
      </c>
      <c r="D53" s="34">
        <f>D51-D52</f>
        <v>16.75</v>
      </c>
      <c r="E53" s="34">
        <f t="shared" ref="E53:H53" si="60">E51-E52</f>
        <v>18.759999999999998</v>
      </c>
      <c r="F53" s="34">
        <f t="shared" si="60"/>
        <v>21.011199999999999</v>
      </c>
      <c r="G53" s="34">
        <f t="shared" si="60"/>
        <v>23.532544000000009</v>
      </c>
      <c r="H53" s="25">
        <f t="shared" si="60"/>
        <v>26.356449280000003</v>
      </c>
      <c r="I53" s="25">
        <f t="shared" ref="I53:N53" si="61">I51-I52</f>
        <v>29.519223193599998</v>
      </c>
      <c r="J53" s="25">
        <f t="shared" si="61"/>
        <v>33.061529976831999</v>
      </c>
      <c r="K53" s="25">
        <f t="shared" si="61"/>
        <v>37.028913574051856</v>
      </c>
      <c r="L53" s="25">
        <f t="shared" si="61"/>
        <v>41.472383202938097</v>
      </c>
      <c r="M53" s="25">
        <f t="shared" si="61"/>
        <v>46.449069187290647</v>
      </c>
      <c r="N53" s="26">
        <f t="shared" si="61"/>
        <v>52.022957489765545</v>
      </c>
      <c r="O53" s="64"/>
      <c r="P53" s="64"/>
      <c r="Q53" s="64"/>
      <c r="R53" s="64"/>
      <c r="AV53" s="27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</row>
    <row r="54" spans="1:59" x14ac:dyDescent="0.2">
      <c r="A54" s="37" t="s">
        <v>19</v>
      </c>
      <c r="D54" s="20"/>
      <c r="E54" s="20"/>
      <c r="F54" s="20"/>
      <c r="G54" s="20"/>
      <c r="H54" s="83"/>
      <c r="I54" s="83"/>
      <c r="J54" s="83"/>
      <c r="K54" s="83"/>
      <c r="L54" s="83"/>
      <c r="M54" s="83"/>
      <c r="N54" s="84"/>
      <c r="O54" s="64"/>
      <c r="P54" s="64"/>
      <c r="Q54" s="64"/>
      <c r="R54" s="64"/>
      <c r="AV54" s="27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</row>
    <row r="55" spans="1:59" x14ac:dyDescent="0.2">
      <c r="A55" s="40"/>
      <c r="C55" s="2" t="s">
        <v>16</v>
      </c>
      <c r="D55" s="20">
        <f>D45/$A$41</f>
        <v>4</v>
      </c>
      <c r="E55" s="20">
        <f>E45/$A$41</f>
        <v>4.4800000000000013</v>
      </c>
      <c r="F55" s="20">
        <f>F45/$A$41</f>
        <v>5.0176000000000016</v>
      </c>
      <c r="G55" s="20">
        <f>G45/$A$41</f>
        <v>5.6197120000000016</v>
      </c>
      <c r="H55" s="20">
        <f>H45/$A$41</f>
        <v>6.2940774400000024</v>
      </c>
      <c r="I55" s="20">
        <f t="shared" ref="I55:N55" si="62">I45/$A$41</f>
        <v>7.0493667328000029</v>
      </c>
      <c r="J55" s="20">
        <f t="shared" si="62"/>
        <v>7.8952907407360042</v>
      </c>
      <c r="K55" s="20">
        <f t="shared" si="62"/>
        <v>8.842725629624324</v>
      </c>
      <c r="L55" s="20">
        <f t="shared" si="62"/>
        <v>9.9038527051792435</v>
      </c>
      <c r="M55" s="20">
        <f t="shared" si="62"/>
        <v>11.092315029800755</v>
      </c>
      <c r="N55" s="21">
        <f t="shared" si="62"/>
        <v>12.423392833376848</v>
      </c>
      <c r="O55" s="74"/>
      <c r="P55" s="74"/>
      <c r="Q55" s="74"/>
      <c r="R55" s="74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V55" s="22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</row>
    <row r="56" spans="1:59" x14ac:dyDescent="0.2">
      <c r="A56" s="11"/>
      <c r="C56" s="2" t="s">
        <v>17</v>
      </c>
      <c r="D56" s="20">
        <f>D45/$A$41</f>
        <v>4</v>
      </c>
      <c r="E56" s="20">
        <f>IF($A$41=2,SUM($D55:E55),IF($A$41=3,SUM($D55:E55),IF($A$41=4,SUM($D55:E55),IF($A$41=5,SUM($D55:E55),IF($A$41=6,SUM($D55:E55),IF($A$41=7,SUM($D55:E55),IF($A$41=8,SUM($D$17:E55),IF($A$41=9,SUM($D55:E55),IF($A$41=10,SUM($D55:E55))))))))))</f>
        <v>8.48</v>
      </c>
      <c r="F56" s="20">
        <f>IF($A$41=2,SUM(E55:F55),IF($A$41=3,SUM($D55:F55),IF($A$41=4,SUM($D55:F55),IF($A$41=5,SUM($D55:F55),IF($A$41=6,SUM($D55:F55),IF($A$41=7,SUM($D55:F55),IF($A$41=8,SUM($D$17:F55),IF($A$41=9,SUM($D55:F55),IF($A$41=10,SUM($D55:F55))))))))))</f>
        <v>13.497600000000002</v>
      </c>
      <c r="G56" s="20">
        <f>IF($A$41=2,SUM(F55:G55),IF($A$41=3,SUM(E55:G55),IF($A$41=4,SUM($D55:G55),IF($A$41=5,SUM($D55:G55),IF($A$41=6,SUM($D55:G55),IF($A$41=7,SUM($D55:G55),IF($A$41=8,SUM($D$17:G55),IF($A$41=9,SUM($D55:G55),IF($A$41=10,SUM($D55:G55))))))))))</f>
        <v>19.117312000000005</v>
      </c>
      <c r="H56" s="20">
        <f>IF($A$41=2,SUM(G55:H55),IF($A$41=3,SUM(F55:H55),IF($A$41=4,SUM(E55:H55),IF($A$41=5,SUM($D55:H55),IF($A$41=6,SUM($D55:H55),IF($A$41=7,SUM($D55:H55),IF($A$41=8,SUM($D$17:H55),IF($A$41=9,SUM($D55:H55),IF($A$41=10,SUM($D55:H55))))))))))</f>
        <v>25.411389440000008</v>
      </c>
      <c r="I56" s="20">
        <f>IF($A$41=2,SUM(H55:I55),IF($A$41=3,SUM(G55:I55),IF($A$41=4,SUM(F55:I55),IF($A$41=5,SUM($D55:I55),IF($A$41=6,SUM($D55:I55),IF($A$41=7,SUM($D55:I55),IF($A$41=8,SUM($D$17:I55),IF($A$41=9,SUM($D55:I55),IF($A$41=10,SUM($D55:I55))))))))))</f>
        <v>32.460756172800011</v>
      </c>
      <c r="J56" s="20">
        <f>IF($A$41=2,SUM(I55:J55),IF($A$41=3,SUM(H55:J55),IF($A$41=4,SUM(G55:J55),IF($A$41=5,SUM($D55:J55),IF($A$41=6,SUM($D55:J55),IF($A$41=7,SUM($D55:J55),IF($A$41=8,SUM($D$17:J55),IF($A$41=9,SUM($D55:J55),IF($A$41=10,SUM($D55:J55))))))))))</f>
        <v>40.356046913536012</v>
      </c>
      <c r="K56" s="20">
        <f>IF($A$41=2,SUM(J55:K55),IF($A$41=3,SUM(I55:K55),IF($A$41=4,SUM(H55:K55),IF($A$41=5,SUM($D55:K55),IF($A$41=6,SUM($D55:K55),IF($A$41=7,SUM($D55:K55),IF($A$41=8,SUM($D$17:K55),IF($A$41=9,SUM($D55:K55),IF($A$41=10,SUM($D55:K55))))))))))</f>
        <v>49.198772543160338</v>
      </c>
      <c r="L56" s="20">
        <f>IF($A$41=2,SUM(K55:L55),IF($A$41=3,SUM(J55:L55),IF($A$41=4,SUM(I55:L55),IF($A$41=5,SUM($D55:L55),IF($A$41=6,SUM($D55:L55),IF($A$41=7,SUM($D55:L55),IF($A$41=8,SUM($D$17:L55),IF($A$41=9,SUM($D55:L55),IF($A$41=10,SUM($D55:L55))))))))))</f>
        <v>59.102625248339578</v>
      </c>
      <c r="M56" s="20">
        <f>IF($A$41=2,SUM(L55:M55),IF($A$41=3,SUM(K55:M55),IF($A$41=4,SUM(J55:M55),IF($A$41=5,SUM($D55:M55),IF($A$41=6,SUM($D55:M55),IF($A$41=7,SUM($D55:M55),IF($A$41=8,SUM($D$17:M55),IF($A$41=9,SUM($D55:M55),IF($A$41=10,SUM($D55:M55))))))))))</f>
        <v>70.194940278140336</v>
      </c>
      <c r="N56" s="21">
        <f>IF($A$41=2,SUM(M55:N55),IF($A$41=3,SUM(L55:N55),IF($A$41=4,SUM(K55:N55),IF($A$41=5,SUM($D55:N55),IF($A$41=6,SUM($D55:N55),IF($A$41=7,SUM($D55:N55),IF($A$41=8,SUM($D$17:N55),IF($A$41=9,SUM($D55:N55),IF($A$41=10,SUM($D55:N55))))))))))</f>
        <v>82.618333111517188</v>
      </c>
      <c r="O56" s="64"/>
      <c r="P56" s="64"/>
      <c r="Q56" s="64"/>
      <c r="R56" s="64"/>
      <c r="AV56" s="22"/>
      <c r="AW56" s="28"/>
      <c r="AX56" s="55"/>
      <c r="AY56" s="55"/>
      <c r="AZ56" s="55"/>
      <c r="BA56" s="55"/>
      <c r="BB56" s="55"/>
      <c r="BC56" s="23"/>
      <c r="BD56" s="23"/>
      <c r="BE56" s="23"/>
      <c r="BF56" s="23"/>
      <c r="BG56" s="23"/>
    </row>
    <row r="57" spans="1:59" x14ac:dyDescent="0.2">
      <c r="A57" s="41"/>
      <c r="B57" s="59"/>
      <c r="C57" s="43" t="str">
        <f>"Capitalized "&amp;C45&amp;" Asset"</f>
        <v>Capitalized R&amp;D Asset</v>
      </c>
      <c r="D57" s="44">
        <f>D45-D56</f>
        <v>36</v>
      </c>
      <c r="E57" s="44">
        <f>D57+E45-E56</f>
        <v>72.320000000000007</v>
      </c>
      <c r="F57" s="44">
        <f>E57+F45-F56</f>
        <v>108.99840000000002</v>
      </c>
      <c r="G57" s="44">
        <f>F57+G45-G56</f>
        <v>146.07820800000005</v>
      </c>
      <c r="H57" s="20">
        <f>G57+H45-H56</f>
        <v>183.60759296000009</v>
      </c>
      <c r="I57" s="44">
        <f t="shared" ref="I57:N57" si="63">H57+I45-I56</f>
        <v>221.64050411520009</v>
      </c>
      <c r="J57" s="44">
        <f t="shared" si="63"/>
        <v>260.2373646090241</v>
      </c>
      <c r="K57" s="44">
        <f t="shared" si="63"/>
        <v>299.46584836210701</v>
      </c>
      <c r="L57" s="44">
        <f t="shared" si="63"/>
        <v>339.40175016555986</v>
      </c>
      <c r="M57" s="44">
        <f t="shared" si="63"/>
        <v>380.12996018542708</v>
      </c>
      <c r="N57" s="45">
        <f t="shared" si="63"/>
        <v>421.74555540767835</v>
      </c>
      <c r="O57" s="64"/>
      <c r="P57" s="64"/>
      <c r="Q57" s="64"/>
      <c r="R57" s="64"/>
    </row>
    <row r="58" spans="1:59" x14ac:dyDescent="0.2">
      <c r="A58" s="85"/>
      <c r="B58" s="86"/>
      <c r="C58" s="87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9"/>
      <c r="O58" s="64"/>
      <c r="P58" s="64"/>
      <c r="Q58" s="64"/>
      <c r="R58" s="64"/>
    </row>
    <row r="59" spans="1:59" x14ac:dyDescent="0.2">
      <c r="B59" s="60"/>
      <c r="D59" s="16"/>
      <c r="E59" s="16"/>
      <c r="F59" s="16"/>
      <c r="G59" s="16"/>
      <c r="H59" s="20"/>
      <c r="I59" s="20"/>
      <c r="J59" s="20"/>
      <c r="K59" s="20"/>
      <c r="L59" s="20"/>
      <c r="M59" s="20"/>
      <c r="N59" s="20"/>
      <c r="O59" s="64"/>
      <c r="P59" s="64"/>
      <c r="Q59" s="64"/>
      <c r="R59" s="64"/>
    </row>
    <row r="60" spans="1:59" x14ac:dyDescent="0.2">
      <c r="A60" s="61" t="s">
        <v>20</v>
      </c>
      <c r="B60" s="60"/>
      <c r="D60" s="16"/>
      <c r="E60" s="16"/>
      <c r="F60" s="16"/>
      <c r="G60" s="16"/>
      <c r="H60" s="20"/>
      <c r="I60" s="20"/>
      <c r="J60" s="20"/>
      <c r="K60" s="20"/>
      <c r="L60" s="20"/>
      <c r="M60" s="20"/>
      <c r="N60" s="20"/>
      <c r="O60" s="64"/>
      <c r="P60" s="64"/>
      <c r="Q60" s="64"/>
      <c r="R60" s="64"/>
      <c r="AV60" s="17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</row>
    <row r="61" spans="1:59" x14ac:dyDescent="0.2">
      <c r="D61" s="16"/>
      <c r="E61" s="16"/>
      <c r="F61" s="16"/>
      <c r="G61" s="16"/>
      <c r="H61" s="20"/>
      <c r="I61" s="20"/>
      <c r="J61" s="20"/>
      <c r="K61" s="20"/>
      <c r="L61" s="20"/>
      <c r="M61" s="20"/>
      <c r="N61" s="20"/>
      <c r="O61" s="64"/>
      <c r="P61" s="64"/>
      <c r="Q61" s="64"/>
      <c r="R61" s="64"/>
      <c r="AV61" s="22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</row>
    <row r="62" spans="1:59" x14ac:dyDescent="0.2">
      <c r="D62" s="16"/>
      <c r="E62" s="16"/>
      <c r="F62" s="16"/>
      <c r="G62" s="16"/>
      <c r="H62" s="20"/>
      <c r="I62" s="16"/>
      <c r="J62" s="16"/>
      <c r="K62" s="16"/>
      <c r="L62" s="16"/>
      <c r="M62" s="16"/>
      <c r="N62" s="16"/>
      <c r="AV62" s="22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</row>
    <row r="63" spans="1:59" x14ac:dyDescent="0.2">
      <c r="D63" s="16"/>
      <c r="E63" s="16"/>
      <c r="F63" s="16"/>
      <c r="G63" s="16"/>
      <c r="H63" s="20"/>
      <c r="I63" s="16"/>
      <c r="J63" s="16"/>
      <c r="K63" s="16"/>
      <c r="L63" s="16"/>
      <c r="M63" s="16"/>
      <c r="N63" s="16"/>
      <c r="AV63" s="22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</row>
    <row r="64" spans="1:59" x14ac:dyDescent="0.2">
      <c r="D64" s="16"/>
      <c r="E64" s="16"/>
      <c r="F64" s="16"/>
      <c r="G64" s="16"/>
      <c r="H64" s="20"/>
      <c r="I64" s="16"/>
      <c r="J64" s="16"/>
      <c r="K64" s="16"/>
      <c r="L64" s="16"/>
      <c r="M64" s="16"/>
      <c r="N64" s="16"/>
      <c r="AV64" s="22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</row>
    <row r="65" spans="2:59" x14ac:dyDescent="0.2">
      <c r="D65" s="16"/>
      <c r="E65" s="16"/>
      <c r="F65" s="16"/>
      <c r="G65" s="16"/>
      <c r="H65" s="20"/>
      <c r="I65" s="16"/>
      <c r="J65" s="16"/>
      <c r="K65" s="16"/>
      <c r="L65" s="16"/>
      <c r="M65" s="16"/>
      <c r="N65" s="16"/>
      <c r="AV65" s="27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</row>
    <row r="66" spans="2:59" x14ac:dyDescent="0.2">
      <c r="AV66" s="51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</row>
    <row r="67" spans="2:59" x14ac:dyDescent="0.2">
      <c r="D67" s="52"/>
      <c r="E67" s="52"/>
      <c r="F67" s="52"/>
      <c r="G67" s="52"/>
      <c r="H67" s="76"/>
      <c r="I67" s="52"/>
      <c r="J67" s="52"/>
      <c r="K67" s="52"/>
      <c r="L67" s="52"/>
      <c r="M67" s="52"/>
      <c r="N67" s="52"/>
      <c r="AV67" s="22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</row>
    <row r="68" spans="2:59" x14ac:dyDescent="0.2">
      <c r="D68" s="53"/>
      <c r="E68" s="53"/>
      <c r="F68" s="53"/>
      <c r="G68" s="53"/>
      <c r="H68" s="77"/>
      <c r="I68" s="53"/>
      <c r="J68" s="53"/>
      <c r="K68" s="53"/>
      <c r="L68" s="53"/>
      <c r="M68" s="53"/>
      <c r="N68" s="53"/>
      <c r="AV68" s="22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2:59" x14ac:dyDescent="0.2">
      <c r="D69" s="54"/>
      <c r="E69" s="54"/>
      <c r="F69" s="54"/>
      <c r="G69" s="54"/>
      <c r="H69" s="78"/>
      <c r="I69" s="54"/>
      <c r="J69" s="54"/>
      <c r="K69" s="54"/>
      <c r="L69" s="54"/>
      <c r="M69" s="54"/>
      <c r="N69" s="54"/>
      <c r="AV69" s="27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</row>
    <row r="70" spans="2:59" x14ac:dyDescent="0.2">
      <c r="D70" s="58"/>
      <c r="E70" s="58"/>
      <c r="F70" s="58"/>
      <c r="G70" s="58"/>
      <c r="H70" s="79"/>
      <c r="I70" s="58"/>
      <c r="J70" s="58"/>
      <c r="K70" s="58"/>
      <c r="L70" s="58"/>
      <c r="M70" s="58"/>
      <c r="N70" s="58"/>
      <c r="AV70" s="22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</row>
    <row r="71" spans="2:59" x14ac:dyDescent="0.2">
      <c r="B71" s="60"/>
      <c r="D71" s="16"/>
      <c r="E71" s="16"/>
      <c r="F71" s="16"/>
      <c r="G71" s="16"/>
      <c r="H71" s="20"/>
      <c r="I71" s="16"/>
      <c r="J71" s="16"/>
      <c r="K71" s="16"/>
      <c r="L71" s="16"/>
      <c r="M71" s="16"/>
      <c r="N71" s="16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V71" s="22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</row>
    <row r="72" spans="2:59" x14ac:dyDescent="0.2">
      <c r="D72" s="54"/>
      <c r="E72" s="54"/>
      <c r="F72" s="54"/>
      <c r="G72" s="54"/>
      <c r="H72" s="78"/>
      <c r="I72" s="54"/>
      <c r="J72" s="54"/>
      <c r="K72" s="54"/>
      <c r="L72" s="54"/>
      <c r="M72" s="54"/>
      <c r="N72" s="54"/>
      <c r="AV72" s="27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</row>
    <row r="73" spans="2:59" x14ac:dyDescent="0.2">
      <c r="AV73" s="27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</row>
    <row r="74" spans="2:59" x14ac:dyDescent="0.2">
      <c r="AV74" s="22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</row>
    <row r="75" spans="2:59" x14ac:dyDescent="0.2">
      <c r="AV75" s="22"/>
      <c r="AW75" s="28"/>
      <c r="AX75" s="55"/>
      <c r="AY75" s="55"/>
      <c r="AZ75" s="55"/>
      <c r="BA75" s="55"/>
      <c r="BB75" s="55"/>
      <c r="BC75" s="23"/>
      <c r="BD75" s="23"/>
      <c r="BE75" s="23"/>
      <c r="BF75" s="23"/>
      <c r="BG75" s="23"/>
    </row>
  </sheetData>
  <phoneticPr fontId="19" type="noConversion"/>
  <hyperlinks>
    <hyperlink ref="A60" r:id="rId1" xr:uid="{B27660FF-F1BA-9146-9527-70945C161065}"/>
  </hyperlinks>
  <pageMargins left="0.75" right="0.75" top="1" bottom="1" header="0.5" footer="0.5"/>
  <pageSetup orientation="portrait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3259-DADD-3347-BE1B-ECF518806FB8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Impact Useful Life Assumptions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Guske II</dc:creator>
  <cp:lastModifiedBy>Kyle Guske II</cp:lastModifiedBy>
  <dcterms:created xsi:type="dcterms:W3CDTF">2022-02-11T20:37:32Z</dcterms:created>
  <dcterms:modified xsi:type="dcterms:W3CDTF">2022-02-11T21:54:59Z</dcterms:modified>
</cp:coreProperties>
</file>